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DieseArbeitsmappe" defaultThemeVersion="124226"/>
  <mc:AlternateContent xmlns:mc="http://schemas.openxmlformats.org/markup-compatibility/2006">
    <mc:Choice Requires="x15">
      <x15ac:absPath xmlns:x15ac="http://schemas.microsoft.com/office/spreadsheetml/2010/11/ac" url="https://urdorfcloud-my.sharepoint.com/personal/janine_blum_urdorf_ch/Documents/Desktop/"/>
    </mc:Choice>
  </mc:AlternateContent>
  <xr:revisionPtr revIDLastSave="0" documentId="8_{F85D5AFE-71CC-4078-84E3-AE26C89D6CE2}" xr6:coauthVersionLast="47" xr6:coauthVersionMax="47" xr10:uidLastSave="{00000000-0000-0000-0000-000000000000}"/>
  <bookViews>
    <workbookView xWindow="-110" yWindow="-110" windowWidth="19420" windowHeight="11500" tabRatio="687" xr2:uid="{00000000-000D-0000-FFFF-FFFF00000000}"/>
  </bookViews>
  <sheets>
    <sheet name="Kindertagesstätte" sheetId="15" r:id="rId1"/>
    <sheet name="Tagesfamilie" sheetId="19" r:id="rId2"/>
    <sheet name="Berechnung" sheetId="16" state="hidden" r:id="rId3"/>
  </sheets>
  <definedNames>
    <definedName name="_xlnm.Print_Area" localSheetId="0">Kindertagesstätte!$A$1:$W$91</definedName>
    <definedName name="_xlnm.Print_Area" localSheetId="1">Tagesfamilie!$A$1:$W$90</definedName>
    <definedName name="Z_248B9209_13D1_4C60_B20B_E24C58628D8B_.wvu.Cols" localSheetId="0" hidden="1">Kindertagesstätte!$E:$E,Kindertagesstätte!$Y:$XFD</definedName>
    <definedName name="Z_248B9209_13D1_4C60_B20B_E24C58628D8B_.wvu.Cols" localSheetId="1" hidden="1">Tagesfamilie!$E:$E,Tagesfamilie!$X:$XFD</definedName>
    <definedName name="Z_248B9209_13D1_4C60_B20B_E24C58628D8B_.wvu.Rows" localSheetId="0" hidden="1">Kindertagesstätte!$88:$1048576,Kindertagesstätte!$78:$87</definedName>
    <definedName name="Z_248B9209_13D1_4C60_B20B_E24C58628D8B_.wvu.Rows" localSheetId="1" hidden="1">Tagesfamilie!$87:$1048576,Tagesfamilie!$77:$86</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56" i="19" l="1"/>
  <c r="P46" i="19"/>
  <c r="P36" i="19"/>
  <c r="P26" i="19"/>
  <c r="P34" i="16"/>
  <c r="Q34" i="16"/>
  <c r="R34" i="16"/>
  <c r="S34" i="16"/>
  <c r="G59" i="15"/>
  <c r="G49" i="15"/>
  <c r="G39" i="15"/>
  <c r="G29" i="15"/>
  <c r="C70" i="19"/>
  <c r="C71" i="15"/>
  <c r="G58" i="19"/>
  <c r="G48" i="19"/>
  <c r="G38" i="19"/>
  <c r="G28" i="19"/>
  <c r="K67" i="19"/>
  <c r="K70" i="19"/>
  <c r="K69" i="19"/>
  <c r="K68" i="19"/>
  <c r="J67" i="19"/>
  <c r="J70" i="19"/>
  <c r="J69" i="19"/>
  <c r="J68" i="19"/>
  <c r="C69" i="19"/>
  <c r="C68" i="19"/>
  <c r="J68" i="15"/>
  <c r="K68" i="15"/>
  <c r="K71" i="15"/>
  <c r="K70" i="15"/>
  <c r="J71" i="15"/>
  <c r="J70" i="15"/>
  <c r="K69" i="15"/>
  <c r="C70" i="15"/>
  <c r="J69" i="15"/>
  <c r="C69" i="15"/>
  <c r="P31" i="16"/>
  <c r="S31" i="16"/>
  <c r="R31" i="16"/>
  <c r="Q31" i="16"/>
  <c r="Q25" i="16"/>
  <c r="V9" i="16"/>
  <c r="V4" i="16"/>
  <c r="V14" i="16"/>
  <c r="V13" i="16"/>
  <c r="V11" i="16"/>
  <c r="X8" i="16"/>
  <c r="V6" i="16"/>
  <c r="X3" i="16"/>
  <c r="K95" i="19"/>
  <c r="F95" i="19" s="1"/>
  <c r="H20" i="19" s="1"/>
  <c r="K94" i="19"/>
  <c r="K93" i="19"/>
  <c r="C84" i="19"/>
  <c r="G84" i="19" s="1"/>
  <c r="C83" i="19"/>
  <c r="G83" i="19" s="1"/>
  <c r="C82" i="19"/>
  <c r="G82" i="19" s="1"/>
  <c r="C81" i="19"/>
  <c r="G81" i="19" s="1"/>
  <c r="C67" i="19"/>
  <c r="K66" i="19"/>
  <c r="C66" i="19"/>
  <c r="C20" i="19"/>
  <c r="K72" i="19" l="1"/>
  <c r="S32" i="16"/>
  <c r="S35" i="16" s="1"/>
  <c r="Q32" i="16"/>
  <c r="P32" i="16"/>
  <c r="P35" i="16" s="1"/>
  <c r="R32" i="16"/>
  <c r="R35" i="16" s="1"/>
  <c r="F94" i="19"/>
  <c r="C61" i="19" s="1"/>
  <c r="K8" i="16"/>
  <c r="K96" i="15"/>
  <c r="F96" i="15" s="1"/>
  <c r="H21" i="15" s="1"/>
  <c r="I13" i="16"/>
  <c r="Q35" i="16" l="1"/>
  <c r="Q84" i="19"/>
  <c r="Q83" i="19"/>
  <c r="Q82" i="19"/>
  <c r="Q81" i="19"/>
  <c r="L72" i="19"/>
  <c r="Q27" i="16"/>
  <c r="D25" i="16"/>
  <c r="C31" i="16"/>
  <c r="K67" i="15"/>
  <c r="K73" i="15" s="1"/>
  <c r="I9" i="16"/>
  <c r="I4" i="16"/>
  <c r="Y24" i="15"/>
  <c r="Y25" i="15"/>
  <c r="Y26" i="15"/>
  <c r="K3" i="16"/>
  <c r="I14" i="16"/>
  <c r="D31" i="16"/>
  <c r="E31" i="16"/>
  <c r="F31" i="16"/>
  <c r="I11" i="16"/>
  <c r="I6" i="16"/>
  <c r="C21" i="15"/>
  <c r="K95" i="15"/>
  <c r="K94" i="15"/>
  <c r="C84" i="15"/>
  <c r="Q84" i="15" s="1"/>
  <c r="C85" i="15"/>
  <c r="C83" i="15"/>
  <c r="C82" i="15"/>
  <c r="C67" i="15"/>
  <c r="C68" i="15"/>
  <c r="Y44" i="15"/>
  <c r="AC56" i="15"/>
  <c r="AB56" i="15"/>
  <c r="AA56" i="15"/>
  <c r="Z56" i="15"/>
  <c r="Y56" i="15"/>
  <c r="AC55" i="15"/>
  <c r="AB55" i="15"/>
  <c r="AA55" i="15"/>
  <c r="Z55" i="15"/>
  <c r="Y55" i="15"/>
  <c r="AC54" i="15"/>
  <c r="AC57" i="15" s="1"/>
  <c r="AB54" i="15"/>
  <c r="AB57" i="15" s="1"/>
  <c r="AA54" i="15"/>
  <c r="Z54" i="15"/>
  <c r="Y54" i="15"/>
  <c r="AC46" i="15"/>
  <c r="AB46" i="15"/>
  <c r="AA46" i="15"/>
  <c r="Z46" i="15"/>
  <c r="Y46" i="15"/>
  <c r="AC45" i="15"/>
  <c r="AB45" i="15"/>
  <c r="AA45" i="15"/>
  <c r="Z45" i="15"/>
  <c r="Y45" i="15"/>
  <c r="AC44" i="15"/>
  <c r="AB44" i="15"/>
  <c r="AA44" i="15"/>
  <c r="Z44" i="15"/>
  <c r="AC36" i="15"/>
  <c r="AB36" i="15"/>
  <c r="AA36" i="15"/>
  <c r="Z36" i="15"/>
  <c r="Y36" i="15"/>
  <c r="AC35" i="15"/>
  <c r="AB35" i="15"/>
  <c r="AA35" i="15"/>
  <c r="Z35" i="15"/>
  <c r="Y35" i="15"/>
  <c r="AC34" i="15"/>
  <c r="AB34" i="15"/>
  <c r="AA34" i="15"/>
  <c r="Z34" i="15"/>
  <c r="Y34" i="15"/>
  <c r="Z24" i="15"/>
  <c r="AA24" i="15"/>
  <c r="AB24" i="15"/>
  <c r="AC24" i="15"/>
  <c r="Z25" i="15"/>
  <c r="AA25" i="15"/>
  <c r="AB25" i="15"/>
  <c r="AC25" i="15"/>
  <c r="Z26" i="15"/>
  <c r="AA26" i="15"/>
  <c r="AB26" i="15"/>
  <c r="AC26" i="15"/>
  <c r="S37" i="16" l="1"/>
  <c r="S38" i="16" s="1"/>
  <c r="R37" i="16"/>
  <c r="R38" i="16" s="1"/>
  <c r="P37" i="16"/>
  <c r="P38" i="16" s="1"/>
  <c r="Q37" i="16"/>
  <c r="Q38" i="16" s="1"/>
  <c r="H82" i="15"/>
  <c r="G85" i="15"/>
  <c r="H84" i="15"/>
  <c r="G84" i="15"/>
  <c r="AA57" i="15"/>
  <c r="Z57" i="15"/>
  <c r="Y57" i="15"/>
  <c r="Z47" i="15"/>
  <c r="AC47" i="15"/>
  <c r="AB47" i="15"/>
  <c r="AA47" i="15"/>
  <c r="Y47" i="15"/>
  <c r="AB37" i="15"/>
  <c r="AC37" i="15"/>
  <c r="AA37" i="15"/>
  <c r="Z37" i="15"/>
  <c r="Y37" i="15"/>
  <c r="AC27" i="15"/>
  <c r="AB27" i="15"/>
  <c r="AA27" i="15"/>
  <c r="Z27" i="15"/>
  <c r="Y27" i="15"/>
  <c r="C32" i="16"/>
  <c r="F95" i="15"/>
  <c r="C62" i="15" s="1"/>
  <c r="H83" i="15"/>
  <c r="H85" i="15"/>
  <c r="L73" i="15"/>
  <c r="D27" i="16"/>
  <c r="F32" i="16"/>
  <c r="E32" i="16"/>
  <c r="D32" i="16"/>
  <c r="E35" i="16" l="1"/>
  <c r="F35" i="16"/>
  <c r="F37" i="16"/>
  <c r="F38" i="16" s="1"/>
  <c r="E37" i="16"/>
  <c r="E38" i="16" s="1"/>
  <c r="C37" i="16"/>
  <c r="C38" i="16" s="1"/>
  <c r="D35" i="16"/>
  <c r="D37" i="16"/>
  <c r="D38" i="16" s="1"/>
  <c r="Q83" i="15"/>
  <c r="C35" i="16"/>
  <c r="Q85" i="15"/>
  <c r="Q82" i="15"/>
  <c r="Q39" i="16"/>
  <c r="Q40" i="16" s="1"/>
  <c r="P40" i="16"/>
  <c r="AD47" i="15"/>
  <c r="S39" i="16"/>
  <c r="S40" i="16" s="1"/>
  <c r="S44" i="16" s="1"/>
  <c r="R39" i="16"/>
  <c r="R40" i="16" s="1"/>
  <c r="R44" i="16" s="1"/>
  <c r="AD27" i="15"/>
  <c r="AD57" i="15"/>
  <c r="AD37" i="15"/>
  <c r="F83" i="15" s="1"/>
  <c r="F34" i="16" l="1"/>
  <c r="Q59" i="15"/>
  <c r="Q49" i="15"/>
  <c r="E34" i="16"/>
  <c r="Q39" i="15"/>
  <c r="D34" i="16"/>
  <c r="Q29" i="15"/>
  <c r="C34" i="16"/>
  <c r="Q45" i="16"/>
  <c r="P82" i="19" s="1"/>
  <c r="Q44" i="16"/>
  <c r="G82" i="15"/>
  <c r="G83" i="15"/>
  <c r="F84" i="15"/>
  <c r="P45" i="16"/>
  <c r="P81" i="19" s="1"/>
  <c r="P44" i="16"/>
  <c r="P42" i="16"/>
  <c r="C40" i="16"/>
  <c r="F85" i="15"/>
  <c r="R45" i="16"/>
  <c r="P83" i="19" s="1"/>
  <c r="R42" i="16"/>
  <c r="S45" i="16"/>
  <c r="P84" i="19" s="1"/>
  <c r="S42" i="16"/>
  <c r="Q42" i="16"/>
  <c r="F82" i="15"/>
  <c r="F39" i="16"/>
  <c r="F40" i="16" s="1"/>
  <c r="E39" i="16"/>
  <c r="E40" i="16" s="1"/>
  <c r="E44" i="16" s="1"/>
  <c r="D39" i="16"/>
  <c r="D40" i="16" s="1"/>
  <c r="D44" i="16" l="1"/>
  <c r="P83" i="15" s="1"/>
  <c r="C44" i="16"/>
  <c r="P82" i="15" s="1"/>
  <c r="C42" i="16"/>
  <c r="C43" i="16" s="1"/>
  <c r="F44" i="16"/>
  <c r="P85" i="15" s="1"/>
  <c r="F42" i="16"/>
  <c r="J85" i="15" s="1"/>
  <c r="L85" i="15" s="1"/>
  <c r="E42" i="16"/>
  <c r="D42" i="16"/>
  <c r="Q43" i="16"/>
  <c r="J82" i="19"/>
  <c r="P43" i="16"/>
  <c r="J81" i="19"/>
  <c r="L81" i="19" s="1"/>
  <c r="S43" i="16"/>
  <c r="J84" i="19"/>
  <c r="R43" i="16"/>
  <c r="J83" i="19"/>
  <c r="P84" i="15"/>
  <c r="J82" i="15" l="1"/>
  <c r="L82" i="15" s="1"/>
  <c r="F43" i="16"/>
  <c r="L84" i="19"/>
  <c r="E43" i="16"/>
  <c r="L83" i="19"/>
  <c r="P86" i="15"/>
  <c r="P85" i="19"/>
  <c r="D43" i="16"/>
  <c r="L82" i="19"/>
  <c r="J84" i="15"/>
  <c r="L84" i="15" s="1"/>
  <c r="J83" i="15"/>
  <c r="L83" i="15" s="1"/>
  <c r="J85" i="19" l="1"/>
  <c r="L85" i="19"/>
  <c r="L86" i="15"/>
  <c r="J86" i="15"/>
</calcChain>
</file>

<file path=xl/sharedStrings.xml><?xml version="1.0" encoding="utf-8"?>
<sst xmlns="http://schemas.openxmlformats.org/spreadsheetml/2006/main" count="281" uniqueCount="96">
  <si>
    <t>Gutscheinrechner Kindertagesstätte</t>
  </si>
  <si>
    <r>
      <rPr>
        <b/>
        <sz val="11"/>
        <rFont val="Arial"/>
        <family val="2"/>
      </rPr>
      <t xml:space="preserve">Für die Berechnung müssen </t>
    </r>
    <r>
      <rPr>
        <b/>
        <u/>
        <sz val="11"/>
        <rFont val="Arial"/>
        <family val="2"/>
      </rPr>
      <t>alle</t>
    </r>
    <r>
      <rPr>
        <b/>
        <sz val="11"/>
        <rFont val="Arial"/>
        <family val="2"/>
      </rPr>
      <t xml:space="preserve"> blauen Felder ausgefüllt sein.</t>
    </r>
    <r>
      <rPr>
        <sz val="11"/>
        <rFont val="Arial"/>
        <family val="2"/>
      </rPr>
      <t xml:space="preserve"> Tragen Sie zuerst ein, ab wann Sie die Gutscheine beantragen möchten. Füllen Sie dann die Felder im Bereich Haushalt, Kita und zuletzt die Felder im Bereich Kinder aus. Für zusätzliche Informationen zu den Feldern Einkommen und Vermögen klicken Sie in das blaue Feld.</t>
    </r>
  </si>
  <si>
    <t xml:space="preserve">Ab wann möchten Sie Betreuungsgutscheine beantragen? </t>
  </si>
  <si>
    <t xml:space="preserve"> (Datum wie folgt eingeben: dd.mm.yyyy)</t>
  </si>
  <si>
    <t>Haushalt</t>
  </si>
  <si>
    <t>Steuerbares Einkommen</t>
  </si>
  <si>
    <t>CHF</t>
  </si>
  <si>
    <t>Kita</t>
  </si>
  <si>
    <t>Tarif pro Tag ab 18 Monaten</t>
  </si>
  <si>
    <t>Steuerbares Vermögen</t>
  </si>
  <si>
    <t>Tarif pro Tag unter 18 Monaten</t>
  </si>
  <si>
    <t>Einkaufssumme in die 2. Säule</t>
  </si>
  <si>
    <t>Einen oder beide Tarife angeben, je nach Alter Ihrer Kinder</t>
  </si>
  <si>
    <t>Einzahlungen in die 3. Säule</t>
  </si>
  <si>
    <t>Liegenschaftsabzüge</t>
  </si>
  <si>
    <t>Anzahl Kinder im Vorschulalter</t>
  </si>
  <si>
    <t>Auswahl treffen</t>
  </si>
  <si>
    <t>Kind 1</t>
  </si>
  <si>
    <r>
      <t xml:space="preserve">Zu welchen Zeiten wird Ihr Kind betreut? </t>
    </r>
    <r>
      <rPr>
        <i/>
        <sz val="10"/>
        <color theme="1"/>
        <rFont val="Arial"/>
        <family val="2"/>
      </rPr>
      <t>Bitte setzen Sie ein "x".</t>
    </r>
  </si>
  <si>
    <t>Weiter
(zur Berechnung)</t>
  </si>
  <si>
    <t>Montag</t>
  </si>
  <si>
    <t>Dienstag</t>
  </si>
  <si>
    <t>Mittwoch</t>
  </si>
  <si>
    <t>Donnerstag</t>
  </si>
  <si>
    <t>Freitag</t>
  </si>
  <si>
    <t>Geburtsdatum (dd.mm.yyyy)</t>
  </si>
  <si>
    <t>Morgen</t>
  </si>
  <si>
    <t>Mittagstisch</t>
  </si>
  <si>
    <t>Mittagessen</t>
  </si>
  <si>
    <t>Nachmittag</t>
  </si>
  <si>
    <t>Liegt ein erhöhter Betreuungsbedarf vor?</t>
  </si>
  <si>
    <t>Kind 2</t>
  </si>
  <si>
    <t>Kind 3</t>
  </si>
  <si>
    <t>Kind 4</t>
  </si>
  <si>
    <t>Massgebendes Einkommen</t>
  </si>
  <si>
    <t>Provisorische Berechnung der Betreuungsgutscheine</t>
  </si>
  <si>
    <t>Betreuungsumfang
pro Woche</t>
  </si>
  <si>
    <t>Betreuungsgutschein
pro Woche</t>
  </si>
  <si>
    <t>Betreuungsgutschein
pro Monat</t>
  </si>
  <si>
    <t>Selbstkosten für die
Erziehungsberechtigten
pro Monat</t>
  </si>
  <si>
    <t>In Stunden</t>
  </si>
  <si>
    <t>In Prozent</t>
  </si>
  <si>
    <t>Total</t>
  </si>
  <si>
    <t>Es werden nur die effektiv bezogenen Stunden ausbezahlt.</t>
  </si>
  <si>
    <t>Die definitive Höhe der Betreuungsgutscheine kann von der Berechnung des Gutscheinrechners abweichen, da nicht alle Faktoren miteinbezogen werden können, welche möglicherweise Einfluss auf die Berechnung haben. Die Gutscheinhöhe wird zum Beispiel gekürzt, wenn der Selbstbehalt von CHF 15 pro Tag und Kind (1.50 pro Stunde) unterschritten wird. Aufgrund unregelmässiger Monate wird von 4.2 Wochen pro Monat ausgegangen. Alle Angaben sind ohne Gewähr.</t>
  </si>
  <si>
    <t>Regeln zum Anzeigen sind auch unter "Bedingter Formatierung" siehe Screenshot</t>
  </si>
  <si>
    <t>Anzeigen:</t>
  </si>
  <si>
    <t>Wird C24 angezeigt?</t>
  </si>
  <si>
    <t>S7</t>
  </si>
  <si>
    <t>S9</t>
  </si>
  <si>
    <t>Gutscheinrechner Tagesfamilie</t>
  </si>
  <si>
    <r>
      <rPr>
        <b/>
        <sz val="11"/>
        <rFont val="Arial"/>
        <family val="2"/>
      </rPr>
      <t xml:space="preserve">Für die Berechnung müssen </t>
    </r>
    <r>
      <rPr>
        <b/>
        <u/>
        <sz val="11"/>
        <rFont val="Arial"/>
        <family val="2"/>
      </rPr>
      <t>alle</t>
    </r>
    <r>
      <rPr>
        <b/>
        <sz val="11"/>
        <rFont val="Arial"/>
        <family val="2"/>
      </rPr>
      <t xml:space="preserve"> blauen Felder ausgefüllt sein.</t>
    </r>
    <r>
      <rPr>
        <sz val="11"/>
        <rFont val="Arial"/>
        <family val="2"/>
      </rPr>
      <t xml:space="preserve"> Tragen Sie zuerst ein, ab wann Sie die Gutscheine beantragen möchten. Füllen Sie dann die Felder im Bereich Haushalt, Tagesfamilie und zuletzt die Felder im Bereich Kinder aus. Für zusätzliche Informationen zu den Feldern Einkommen und Vermögen klicken Sie in das blaue Feld.</t>
    </r>
  </si>
  <si>
    <t>Tagesfamilie</t>
  </si>
  <si>
    <t>Tarif pro Stunde ab 18 Monaten</t>
  </si>
  <si>
    <t>Tarif pro Stunde unter 18 Monaten</t>
  </si>
  <si>
    <t>Zu wie vielen Stunden wird Ihr Kind in einer Tagesfamilie betreut?</t>
  </si>
  <si>
    <t>Bitte geben Sie die Anzahl Stunden pro Woche ein</t>
  </si>
  <si>
    <t>Stunden pro Woche</t>
  </si>
  <si>
    <t>Die definitive Höhe der Betreuungsgutscheine kann von der Berechnung des Gutscheinrechners abweichen, da nicht alle Faktoren miteinbezogen werden können, welche möglicherweise Einfluss auf die Berechnung haben. Die Gutscheinhöhe wird zum Beispiel gekürzt, wenn der Selbstbehalt von CHF 1.50 pro Stunde und Kind unterschritten wird. Aufgrund unregelmässiger Monate wird von 4.2 Wochen pro Monat ausgegangen. Alle Angaben sind ohne Gewähr.</t>
  </si>
  <si>
    <t>Kindertagesstätte</t>
  </si>
  <si>
    <t>Fixe Parameter</t>
  </si>
  <si>
    <t>Selbstbehalt der Eltern bei Kindern ab 18 Monaten</t>
  </si>
  <si>
    <t>Franken</t>
  </si>
  <si>
    <t>tatsächliche Tarif (ab 18M.)</t>
  </si>
  <si>
    <t>Normtarif Kita bei Kindern ab 18 Monaten</t>
  </si>
  <si>
    <t>Maximaler Gutschein bei Kindern ab 18 Monaten</t>
  </si>
  <si>
    <t>Selbstbehalt der Eltern bei Kindern unter 18 Monaten</t>
  </si>
  <si>
    <t>tatsächliche Tarif (unter 18M.)</t>
  </si>
  <si>
    <t>Normtarif Kita bei Kindern unter 18 Monaten</t>
  </si>
  <si>
    <t>Maximaler Gutschein bei Kindern unter 18 Monaten</t>
  </si>
  <si>
    <t>Anstieg Selbstbehalt Eltern pro 1 Franken mehr Einkommen bei Kindern ab 18 Monaten</t>
  </si>
  <si>
    <t>Anstieg Selbstbehalt Eltern pro 1 Franken mehr Einkommen bei Kindern unter 18 Monaten</t>
  </si>
  <si>
    <t>Minimales massgebendes Einkommen</t>
  </si>
  <si>
    <t>Maximales massgebendes Einkommen</t>
  </si>
  <si>
    <t>Anrechnung Vermögen</t>
  </si>
  <si>
    <t>Minimales Vermögen</t>
  </si>
  <si>
    <t>Geschwisterrabatt</t>
  </si>
  <si>
    <t>Haushalts Parameter:</t>
  </si>
  <si>
    <t>Gutschein ab:</t>
  </si>
  <si>
    <t>18 Monate in Zahl als Grenzwert:</t>
  </si>
  <si>
    <t>Kinder Parameter &amp; Berechnung Gutschein</t>
  </si>
  <si>
    <t>G-Datum in Zahl</t>
  </si>
  <si>
    <t>Alter in Zahl</t>
  </si>
  <si>
    <t>Stunden betreut</t>
  </si>
  <si>
    <t>Tatsächliche Tarif</t>
  </si>
  <si>
    <t>Selbstbehalt</t>
  </si>
  <si>
    <t>Gutschein prov</t>
  </si>
  <si>
    <t>Geschwisterrabatt (30%)</t>
  </si>
  <si>
    <t>Gutschein def</t>
  </si>
  <si>
    <t>Gutschein def pro Stunde</t>
  </si>
  <si>
    <t>Gutschein pro Woche</t>
  </si>
  <si>
    <t>Gutschein pro Monat</t>
  </si>
  <si>
    <t>Selbstkosten pro Woche</t>
  </si>
  <si>
    <t>Selbstkosten pro Stunde</t>
  </si>
  <si>
    <t>Hinweis: halber Tag = 4h, halber Tag mit Mittagessen = 6h, ganzer Tag = 10h</t>
  </si>
  <si>
    <t>© 2026 Interface Politikstudien Forschung Beratung 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</si>
</sst>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CHF&quot;\ * #,##0.00_ ;_ &quot;CHF&quot;\ * \-#,##0.00_ ;_ &quot;CHF&quot;\ * &quot;-&quot;??_ ;_ @_ "/>
    <numFmt numFmtId="43" formatCode="_ * #,##0.00_ ;_ * \-#,##0.00_ ;_ * &quot;-&quot;??_ ;_ @_ "/>
    <numFmt numFmtId="164" formatCode="0.0%"/>
    <numFmt numFmtId="165" formatCode="_ [$Fr.-807]\ * #,##0.00_ ;_ [$Fr.-807]\ * \-#,##0.00_ ;_ [$Fr.-807]\ * &quot;-&quot;??_ ;_ @_ "/>
    <numFmt numFmtId="166" formatCode="0_ ;\-0\ "/>
    <numFmt numFmtId="167" formatCode="_ [$CHF-1407]\ * #,##0.00_ ;_ [$CHF-1407]\ * \-#,##0.00_ ;_ [$CHF-1407]\ * &quot;-&quot;??_ ;_ @_ "/>
    <numFmt numFmtId="168" formatCode="0.0000000%"/>
    <numFmt numFmtId="169" formatCode="0.000000000%"/>
    <numFmt numFmtId="170" formatCode="_-[$CHF-1407]\ * #,##0.00_-;\-[$CHF-1407]\ * #,##0.00_-;_-[$CHF-1407]\ * &quot;-&quot;??_-;_-@_-"/>
  </numFmts>
  <fonts count="30" x14ac:knownFonts="1">
    <font>
      <sz val="11"/>
      <color theme="1"/>
      <name val="Calibri"/>
      <family val="2"/>
      <scheme val="minor"/>
    </font>
    <font>
      <sz val="10"/>
      <name val="Arial"/>
      <family val="2"/>
    </font>
    <font>
      <sz val="10"/>
      <color theme="1"/>
      <name val="Arial"/>
      <family val="2"/>
    </font>
    <font>
      <b/>
      <sz val="10"/>
      <name val="Arial"/>
      <family val="2"/>
    </font>
    <font>
      <sz val="11"/>
      <color theme="1"/>
      <name val="Arial"/>
      <family val="2"/>
    </font>
    <font>
      <sz val="11"/>
      <color theme="1"/>
      <name val="Calibri"/>
      <family val="2"/>
      <scheme val="minor"/>
    </font>
    <font>
      <b/>
      <sz val="10"/>
      <color theme="1"/>
      <name val="Arial"/>
      <family val="2"/>
    </font>
    <font>
      <i/>
      <sz val="10"/>
      <color theme="1"/>
      <name val="Arial"/>
      <family val="2"/>
    </font>
    <font>
      <sz val="12"/>
      <name val="Times New Roman"/>
      <family val="1"/>
    </font>
    <font>
      <b/>
      <sz val="18"/>
      <name val="Arial"/>
      <family val="2"/>
    </font>
    <font>
      <sz val="20"/>
      <name val="Arial"/>
      <family val="2"/>
    </font>
    <font>
      <b/>
      <i/>
      <sz val="10"/>
      <color theme="1"/>
      <name val="Arial"/>
      <family val="2"/>
    </font>
    <font>
      <i/>
      <sz val="8"/>
      <color theme="1" tint="0.499984740745262"/>
      <name val="Arial"/>
      <family val="2"/>
    </font>
    <font>
      <u/>
      <sz val="10"/>
      <color theme="1"/>
      <name val="Arial"/>
      <family val="2"/>
    </font>
    <font>
      <sz val="8"/>
      <color theme="1"/>
      <name val="Arial"/>
      <family val="2"/>
    </font>
    <font>
      <i/>
      <sz val="8"/>
      <color theme="1"/>
      <name val="Arial"/>
      <family val="2"/>
    </font>
    <font>
      <b/>
      <i/>
      <sz val="8"/>
      <color theme="1"/>
      <name val="Arial"/>
      <family val="2"/>
    </font>
    <font>
      <b/>
      <i/>
      <sz val="9"/>
      <color rgb="FFC00000"/>
      <name val="Arial"/>
      <family val="2"/>
    </font>
    <font>
      <b/>
      <i/>
      <sz val="10"/>
      <color theme="9" tint="-0.499984740745262"/>
      <name val="Arial"/>
      <family val="2"/>
    </font>
    <font>
      <b/>
      <sz val="12"/>
      <color theme="1"/>
      <name val="Arial"/>
      <family val="2"/>
    </font>
    <font>
      <sz val="10"/>
      <color theme="9" tint="-0.499984740745262"/>
      <name val="Arial"/>
      <family val="2"/>
    </font>
    <font>
      <b/>
      <sz val="8"/>
      <color theme="1"/>
      <name val="Arial"/>
      <family val="2"/>
    </font>
    <font>
      <b/>
      <i/>
      <sz val="10"/>
      <name val="Arial"/>
      <family val="2"/>
    </font>
    <font>
      <sz val="11"/>
      <name val="Arial"/>
      <family val="2"/>
    </font>
    <font>
      <b/>
      <sz val="11"/>
      <name val="Arial"/>
      <family val="2"/>
    </font>
    <font>
      <b/>
      <u/>
      <sz val="11"/>
      <name val="Arial"/>
      <family val="2"/>
    </font>
    <font>
      <b/>
      <sz val="11"/>
      <color rgb="FFFF0000"/>
      <name val="Arial"/>
      <family val="2"/>
    </font>
    <font>
      <u/>
      <sz val="10"/>
      <color theme="3"/>
      <name val="Arial"/>
      <family val="2"/>
    </font>
    <font>
      <b/>
      <i/>
      <sz val="8"/>
      <name val="Arial"/>
      <family val="2"/>
    </font>
    <font>
      <b/>
      <sz val="14"/>
      <color rgb="FFFF0000"/>
      <name val="Arial"/>
      <family val="2"/>
    </font>
  </fonts>
  <fills count="8">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s>
  <borders count="38">
    <border>
      <left/>
      <right/>
      <top/>
      <bottom/>
      <diagonal/>
    </border>
    <border>
      <left/>
      <right/>
      <top/>
      <bottom style="thin">
        <color indexed="64"/>
      </bottom>
      <diagonal/>
    </border>
    <border>
      <left style="medium">
        <color indexed="10"/>
      </left>
      <right style="medium">
        <color indexed="10"/>
      </right>
      <top style="medium">
        <color indexed="10"/>
      </top>
      <bottom style="medium">
        <color indexed="10"/>
      </bottom>
      <diagonal/>
    </border>
    <border>
      <left/>
      <right/>
      <top style="thin">
        <color indexed="64"/>
      </top>
      <bottom/>
      <diagonal/>
    </border>
    <border>
      <left/>
      <right style="thin">
        <color indexed="64"/>
      </right>
      <top/>
      <bottom/>
      <diagonal/>
    </border>
    <border>
      <left style="thin">
        <color indexed="64"/>
      </left>
      <right style="thin">
        <color indexed="64"/>
      </right>
      <top/>
      <bottom style="thin">
        <color auto="1"/>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bottom/>
      <diagonal/>
    </border>
    <border>
      <left/>
      <right/>
      <top style="thin">
        <color theme="0"/>
      </top>
      <bottom style="thin">
        <color theme="0"/>
      </bottom>
      <diagonal/>
    </border>
    <border>
      <left/>
      <right/>
      <top style="thin">
        <color theme="0"/>
      </top>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10"/>
      </left>
      <right style="medium">
        <color indexed="10"/>
      </right>
      <top style="medium">
        <color indexed="10"/>
      </top>
      <bottom style="thin">
        <color rgb="FFFF0000"/>
      </bottom>
      <diagonal/>
    </border>
    <border>
      <left style="medium">
        <color indexed="10"/>
      </left>
      <right style="medium">
        <color indexed="10"/>
      </right>
      <top style="thin">
        <color rgb="FFFF0000"/>
      </top>
      <bottom style="medium">
        <color indexed="10"/>
      </bottom>
      <diagonal/>
    </border>
    <border>
      <left style="thin">
        <color indexed="64"/>
      </left>
      <right/>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medium">
        <color theme="3"/>
      </right>
      <top/>
      <bottom style="medium">
        <color theme="3"/>
      </bottom>
      <diagonal/>
    </border>
    <border>
      <left/>
      <right style="medium">
        <color theme="3"/>
      </right>
      <top/>
      <bottom/>
      <diagonal/>
    </border>
    <border>
      <left/>
      <right/>
      <top/>
      <bottom style="medium">
        <color theme="3"/>
      </bottom>
      <diagonal/>
    </border>
    <border>
      <left/>
      <right style="thin">
        <color theme="3"/>
      </right>
      <top/>
      <bottom/>
      <diagonal/>
    </border>
    <border>
      <left style="thin">
        <color theme="3"/>
      </left>
      <right style="thin">
        <color theme="3"/>
      </right>
      <top style="thin">
        <color theme="3"/>
      </top>
      <bottom style="thin">
        <color theme="3"/>
      </bottom>
      <diagonal/>
    </border>
    <border>
      <left style="thin">
        <color theme="3"/>
      </left>
      <right/>
      <top style="thin">
        <color theme="3"/>
      </top>
      <bottom style="thin">
        <color theme="3"/>
      </bottom>
      <diagonal/>
    </border>
    <border>
      <left/>
      <right style="thin">
        <color theme="3"/>
      </right>
      <top style="thin">
        <color theme="3"/>
      </top>
      <bottom style="thin">
        <color theme="3"/>
      </bottom>
      <diagonal/>
    </border>
    <border>
      <left/>
      <right/>
      <top style="thin">
        <color theme="3"/>
      </top>
      <bottom style="thin">
        <color theme="3"/>
      </bottom>
      <diagonal/>
    </border>
  </borders>
  <cellStyleXfs count="8">
    <xf numFmtId="0" fontId="0" fillId="0" borderId="0"/>
    <xf numFmtId="0" fontId="4" fillId="0" borderId="0"/>
    <xf numFmtId="9" fontId="5" fillId="0" borderId="0" applyFont="0" applyFill="0" applyBorder="0" applyAlignment="0" applyProtection="0"/>
    <xf numFmtId="43" fontId="5" fillId="0" borderId="0" applyFont="0" applyFill="0" applyBorder="0" applyAlignment="0" applyProtection="0"/>
    <xf numFmtId="0" fontId="4" fillId="0" borderId="0"/>
    <xf numFmtId="0" fontId="8" fillId="0" borderId="0"/>
    <xf numFmtId="0" fontId="2" fillId="0" borderId="0"/>
    <xf numFmtId="0" fontId="27" fillId="0" borderId="0" applyNumberFormat="0" applyFill="0" applyBorder="0" applyAlignment="0" applyProtection="0"/>
  </cellStyleXfs>
  <cellXfs count="150">
    <xf numFmtId="0" fontId="0" fillId="0" borderId="0" xfId="0"/>
    <xf numFmtId="0" fontId="2" fillId="0" borderId="0" xfId="6"/>
    <xf numFmtId="0" fontId="2" fillId="7" borderId="6" xfId="6" applyFill="1" applyBorder="1" applyProtection="1">
      <protection hidden="1"/>
    </xf>
    <xf numFmtId="0" fontId="2" fillId="7" borderId="0" xfId="6" applyFill="1" applyProtection="1">
      <protection hidden="1"/>
    </xf>
    <xf numFmtId="0" fontId="9" fillId="7" borderId="7" xfId="6" applyFont="1" applyFill="1" applyBorder="1" applyProtection="1">
      <protection hidden="1"/>
    </xf>
    <xf numFmtId="0" fontId="9" fillId="7" borderId="0" xfId="6" applyFont="1" applyFill="1" applyProtection="1">
      <protection hidden="1"/>
    </xf>
    <xf numFmtId="0" fontId="2" fillId="0" borderId="0" xfId="6" applyProtection="1">
      <protection hidden="1"/>
    </xf>
    <xf numFmtId="0" fontId="10" fillId="7" borderId="7" xfId="6" applyFont="1" applyFill="1" applyBorder="1" applyProtection="1">
      <protection hidden="1"/>
    </xf>
    <xf numFmtId="0" fontId="2" fillId="7" borderId="8" xfId="6" applyFill="1" applyBorder="1" applyProtection="1">
      <protection hidden="1"/>
    </xf>
    <xf numFmtId="0" fontId="2" fillId="7" borderId="9" xfId="6" applyFill="1" applyBorder="1" applyProtection="1">
      <protection hidden="1"/>
    </xf>
    <xf numFmtId="0" fontId="10" fillId="7" borderId="10" xfId="6" applyFont="1" applyFill="1" applyBorder="1" applyProtection="1">
      <protection hidden="1"/>
    </xf>
    <xf numFmtId="0" fontId="0" fillId="7" borderId="0" xfId="0" applyFill="1" applyProtection="1">
      <protection hidden="1"/>
    </xf>
    <xf numFmtId="0" fontId="12" fillId="7" borderId="0" xfId="0" applyFont="1" applyFill="1" applyProtection="1">
      <protection hidden="1"/>
    </xf>
    <xf numFmtId="0" fontId="0" fillId="0" borderId="0" xfId="0" applyProtection="1">
      <protection hidden="1"/>
    </xf>
    <xf numFmtId="49" fontId="2" fillId="7" borderId="12" xfId="6" applyNumberFormat="1" applyFill="1" applyBorder="1" applyProtection="1">
      <protection hidden="1"/>
    </xf>
    <xf numFmtId="0" fontId="11" fillId="7" borderId="0" xfId="6" applyFont="1" applyFill="1" applyProtection="1">
      <protection hidden="1"/>
    </xf>
    <xf numFmtId="0" fontId="2" fillId="7" borderId="0" xfId="6" applyFill="1" applyAlignment="1" applyProtection="1">
      <alignment horizontal="left"/>
      <protection hidden="1"/>
    </xf>
    <xf numFmtId="0" fontId="2" fillId="7" borderId="1" xfId="6" applyFill="1" applyBorder="1" applyProtection="1">
      <protection hidden="1"/>
    </xf>
    <xf numFmtId="0" fontId="2" fillId="7" borderId="12" xfId="6" applyFill="1" applyBorder="1" applyProtection="1">
      <protection hidden="1"/>
    </xf>
    <xf numFmtId="0" fontId="2" fillId="7" borderId="3" xfId="6" applyFill="1" applyBorder="1" applyProtection="1">
      <protection hidden="1"/>
    </xf>
    <xf numFmtId="0" fontId="7" fillId="7" borderId="0" xfId="6" applyFont="1" applyFill="1" applyProtection="1">
      <protection hidden="1"/>
    </xf>
    <xf numFmtId="49" fontId="2" fillId="7" borderId="0" xfId="6" applyNumberFormat="1" applyFill="1" applyProtection="1">
      <protection hidden="1"/>
    </xf>
    <xf numFmtId="166" fontId="2" fillId="7" borderId="0" xfId="3" applyNumberFormat="1" applyFont="1" applyFill="1" applyBorder="1" applyAlignment="1" applyProtection="1">
      <alignment horizontal="left"/>
      <protection hidden="1"/>
    </xf>
    <xf numFmtId="0" fontId="2" fillId="7" borderId="0" xfId="0" applyFont="1" applyFill="1" applyProtection="1">
      <protection hidden="1"/>
    </xf>
    <xf numFmtId="0" fontId="15" fillId="7" borderId="0" xfId="6" applyFont="1" applyFill="1" applyProtection="1">
      <protection hidden="1"/>
    </xf>
    <xf numFmtId="0" fontId="0" fillId="7" borderId="0" xfId="0" applyFill="1" applyAlignment="1" applyProtection="1">
      <alignment horizontal="center"/>
      <protection hidden="1"/>
    </xf>
    <xf numFmtId="0" fontId="13" fillId="7" borderId="13" xfId="6" applyFont="1" applyFill="1" applyBorder="1" applyProtection="1">
      <protection hidden="1"/>
    </xf>
    <xf numFmtId="0" fontId="13" fillId="7" borderId="0" xfId="6" applyFont="1" applyFill="1" applyProtection="1">
      <protection hidden="1"/>
    </xf>
    <xf numFmtId="0" fontId="14" fillId="7" borderId="0" xfId="6" applyFont="1" applyFill="1" applyProtection="1">
      <protection hidden="1"/>
    </xf>
    <xf numFmtId="0" fontId="14" fillId="0" borderId="0" xfId="6" applyFont="1" applyProtection="1">
      <protection hidden="1"/>
    </xf>
    <xf numFmtId="167" fontId="2" fillId="7" borderId="0" xfId="6" applyNumberFormat="1" applyFill="1" applyAlignment="1" applyProtection="1">
      <alignment horizontal="left"/>
      <protection hidden="1"/>
    </xf>
    <xf numFmtId="0" fontId="2" fillId="7" borderId="0" xfId="6" applyFill="1" applyAlignment="1" applyProtection="1">
      <alignment horizontal="right"/>
      <protection hidden="1"/>
    </xf>
    <xf numFmtId="167" fontId="6" fillId="7" borderId="3" xfId="6" applyNumberFormat="1" applyFont="1" applyFill="1" applyBorder="1" applyAlignment="1" applyProtection="1">
      <alignment horizontal="left"/>
      <protection hidden="1"/>
    </xf>
    <xf numFmtId="0" fontId="16" fillId="7" borderId="0" xfId="6" applyFont="1" applyFill="1" applyProtection="1">
      <protection hidden="1"/>
    </xf>
    <xf numFmtId="165" fontId="2" fillId="7" borderId="0" xfId="6" applyNumberFormat="1" applyFill="1" applyAlignment="1" applyProtection="1">
      <alignment horizontal="right"/>
      <protection hidden="1"/>
    </xf>
    <xf numFmtId="0" fontId="17" fillId="7" borderId="0" xfId="6" applyFont="1" applyFill="1" applyAlignment="1" applyProtection="1">
      <alignment horizontal="left" vertical="top" wrapText="1"/>
      <protection hidden="1"/>
    </xf>
    <xf numFmtId="0" fontId="17" fillId="7" borderId="0" xfId="6" applyFont="1" applyFill="1" applyAlignment="1" applyProtection="1">
      <alignment horizontal="left" wrapText="1"/>
      <protection hidden="1"/>
    </xf>
    <xf numFmtId="0" fontId="18" fillId="7" borderId="0" xfId="6" applyFont="1" applyFill="1" applyAlignment="1" applyProtection="1">
      <alignment horizontal="left" vertical="top"/>
      <protection hidden="1"/>
    </xf>
    <xf numFmtId="0" fontId="19" fillId="7" borderId="0" xfId="6" applyFont="1" applyFill="1" applyProtection="1">
      <protection hidden="1"/>
    </xf>
    <xf numFmtId="0" fontId="16" fillId="7" borderId="0" xfId="6" applyFont="1" applyFill="1" applyAlignment="1" applyProtection="1">
      <alignment wrapText="1"/>
      <protection hidden="1"/>
    </xf>
    <xf numFmtId="0" fontId="20" fillId="7" borderId="0" xfId="6" applyFont="1" applyFill="1" applyProtection="1">
      <protection hidden="1"/>
    </xf>
    <xf numFmtId="0" fontId="28" fillId="7" borderId="0" xfId="6" applyFont="1" applyFill="1" applyAlignment="1" applyProtection="1">
      <alignment wrapText="1"/>
      <protection hidden="1"/>
    </xf>
    <xf numFmtId="1" fontId="2" fillId="7" borderId="0" xfId="6" applyNumberFormat="1" applyFill="1" applyAlignment="1" applyProtection="1">
      <alignment horizontal="right"/>
      <protection hidden="1"/>
    </xf>
    <xf numFmtId="44" fontId="6" fillId="7" borderId="0" xfId="6" applyNumberFormat="1" applyFont="1" applyFill="1" applyProtection="1">
      <protection hidden="1"/>
    </xf>
    <xf numFmtId="0" fontId="2" fillId="7" borderId="1" xfId="6" applyFill="1" applyBorder="1" applyAlignment="1" applyProtection="1">
      <alignment horizontal="left"/>
      <protection hidden="1"/>
    </xf>
    <xf numFmtId="0" fontId="15" fillId="7" borderId="1" xfId="6" applyFont="1" applyFill="1" applyBorder="1" applyProtection="1">
      <protection hidden="1"/>
    </xf>
    <xf numFmtId="0" fontId="22" fillId="7" borderId="15" xfId="6" applyFont="1" applyFill="1" applyBorder="1" applyProtection="1">
      <protection hidden="1"/>
    </xf>
    <xf numFmtId="0" fontId="2" fillId="7" borderId="15" xfId="6" applyFill="1" applyBorder="1" applyProtection="1">
      <protection hidden="1"/>
    </xf>
    <xf numFmtId="44" fontId="6" fillId="0" borderId="15" xfId="6" applyNumberFormat="1" applyFont="1" applyBorder="1" applyProtection="1">
      <protection hidden="1"/>
    </xf>
    <xf numFmtId="0" fontId="1" fillId="7" borderId="0" xfId="6" applyFont="1" applyFill="1" applyProtection="1">
      <protection hidden="1"/>
    </xf>
    <xf numFmtId="0" fontId="21" fillId="7" borderId="0" xfId="6" applyFont="1" applyFill="1" applyProtection="1">
      <protection hidden="1"/>
    </xf>
    <xf numFmtId="167" fontId="6" fillId="0" borderId="0" xfId="6" applyNumberFormat="1" applyFont="1" applyProtection="1">
      <protection hidden="1"/>
    </xf>
    <xf numFmtId="0" fontId="6" fillId="0" borderId="0" xfId="6" applyFont="1" applyProtection="1">
      <protection hidden="1"/>
    </xf>
    <xf numFmtId="14" fontId="6" fillId="0" borderId="0" xfId="6" applyNumberFormat="1" applyFont="1" applyAlignment="1" applyProtection="1">
      <alignment horizontal="left"/>
      <protection hidden="1"/>
    </xf>
    <xf numFmtId="0" fontId="2" fillId="6" borderId="18" xfId="0" applyFont="1" applyFill="1" applyBorder="1" applyAlignment="1" applyProtection="1">
      <alignment horizontal="center"/>
      <protection locked="0" hidden="1"/>
    </xf>
    <xf numFmtId="0" fontId="2" fillId="6" borderId="17" xfId="0" applyFont="1" applyFill="1" applyBorder="1" applyAlignment="1" applyProtection="1">
      <alignment horizontal="center"/>
      <protection locked="0" hidden="1"/>
    </xf>
    <xf numFmtId="0" fontId="2" fillId="6" borderId="19" xfId="0" applyFont="1" applyFill="1" applyBorder="1" applyAlignment="1" applyProtection="1">
      <alignment horizontal="center"/>
      <protection locked="0" hidden="1"/>
    </xf>
    <xf numFmtId="0" fontId="2" fillId="6" borderId="16" xfId="0" applyFont="1" applyFill="1" applyBorder="1" applyAlignment="1" applyProtection="1">
      <alignment horizontal="center"/>
      <protection locked="0" hidden="1"/>
    </xf>
    <xf numFmtId="0" fontId="2" fillId="6" borderId="23" xfId="0" applyFont="1" applyFill="1" applyBorder="1" applyAlignment="1" applyProtection="1">
      <alignment horizontal="center"/>
      <protection locked="0" hidden="1"/>
    </xf>
    <xf numFmtId="0" fontId="2" fillId="6" borderId="24" xfId="0" applyFont="1" applyFill="1" applyBorder="1" applyAlignment="1" applyProtection="1">
      <alignment horizontal="center"/>
      <protection locked="0" hidden="1"/>
    </xf>
    <xf numFmtId="0" fontId="2" fillId="6" borderId="25" xfId="0" applyFont="1" applyFill="1" applyBorder="1" applyAlignment="1" applyProtection="1">
      <alignment horizontal="center"/>
      <protection locked="0" hidden="1"/>
    </xf>
    <xf numFmtId="0" fontId="2" fillId="6" borderId="26" xfId="0" applyFont="1" applyFill="1" applyBorder="1" applyAlignment="1" applyProtection="1">
      <alignment horizontal="center"/>
      <protection locked="0" hidden="1"/>
    </xf>
    <xf numFmtId="0" fontId="2" fillId="6" borderId="27" xfId="0" applyFont="1" applyFill="1" applyBorder="1" applyAlignment="1" applyProtection="1">
      <alignment horizontal="center"/>
      <protection locked="0" hidden="1"/>
    </xf>
    <xf numFmtId="0" fontId="2" fillId="6" borderId="28" xfId="0" applyFont="1" applyFill="1" applyBorder="1" applyAlignment="1" applyProtection="1">
      <alignment horizontal="center"/>
      <protection locked="0" hidden="1"/>
    </xf>
    <xf numFmtId="0" fontId="2" fillId="6" borderId="29" xfId="0" applyFont="1" applyFill="1" applyBorder="1" applyAlignment="1" applyProtection="1">
      <alignment horizontal="center"/>
      <protection locked="0" hidden="1"/>
    </xf>
    <xf numFmtId="0" fontId="27" fillId="7" borderId="0" xfId="7" applyFill="1" applyBorder="1" applyAlignment="1" applyProtection="1">
      <alignment wrapText="1"/>
      <protection locked="0" hidden="1"/>
    </xf>
    <xf numFmtId="0" fontId="2" fillId="0" borderId="0" xfId="6" applyAlignment="1" applyProtection="1">
      <alignment horizontal="center"/>
      <protection hidden="1"/>
    </xf>
    <xf numFmtId="0" fontId="2" fillId="5" borderId="0" xfId="6" applyFill="1" applyProtection="1">
      <protection hidden="1"/>
    </xf>
    <xf numFmtId="0" fontId="2" fillId="5" borderId="0" xfId="6" applyFill="1" applyAlignment="1" applyProtection="1">
      <alignment horizontal="center"/>
      <protection hidden="1"/>
    </xf>
    <xf numFmtId="0" fontId="2" fillId="5" borderId="14" xfId="6" applyFill="1" applyBorder="1" applyProtection="1">
      <protection hidden="1"/>
    </xf>
    <xf numFmtId="0" fontId="2" fillId="5" borderId="5" xfId="6" applyFill="1" applyBorder="1" applyProtection="1">
      <protection hidden="1"/>
    </xf>
    <xf numFmtId="49" fontId="7" fillId="7" borderId="0" xfId="6" applyNumberFormat="1" applyFont="1" applyFill="1" applyProtection="1">
      <protection hidden="1"/>
    </xf>
    <xf numFmtId="44" fontId="2" fillId="7" borderId="0" xfId="6" applyNumberFormat="1" applyFill="1" applyAlignment="1" applyProtection="1">
      <alignment horizontal="right"/>
      <protection hidden="1"/>
    </xf>
    <xf numFmtId="14" fontId="2" fillId="6" borderId="34" xfId="6" applyNumberFormat="1" applyFill="1" applyBorder="1" applyAlignment="1" applyProtection="1">
      <alignment horizontal="center"/>
      <protection locked="0" hidden="1"/>
    </xf>
    <xf numFmtId="0" fontId="2" fillId="6" borderId="34" xfId="6" applyFill="1" applyBorder="1" applyAlignment="1" applyProtection="1">
      <alignment horizontal="center"/>
      <protection locked="0" hidden="1"/>
    </xf>
    <xf numFmtId="0" fontId="14" fillId="0" borderId="0" xfId="0" applyFont="1" applyAlignment="1" applyProtection="1">
      <alignment horizontal="left" vertical="top" wrapText="1"/>
      <protection hidden="1"/>
    </xf>
    <xf numFmtId="0" fontId="2" fillId="2" borderId="0" xfId="0" applyFont="1" applyFill="1" applyAlignment="1" applyProtection="1">
      <alignment horizontal="left" vertical="center"/>
      <protection hidden="1"/>
    </xf>
    <xf numFmtId="0" fontId="2" fillId="2" borderId="0" xfId="0" applyFont="1" applyFill="1" applyAlignment="1" applyProtection="1">
      <alignment vertical="center"/>
      <protection hidden="1"/>
    </xf>
    <xf numFmtId="0" fontId="2" fillId="3" borderId="0" xfId="6" applyFill="1" applyProtection="1">
      <protection hidden="1"/>
    </xf>
    <xf numFmtId="2" fontId="2" fillId="5" borderId="2" xfId="0" applyNumberFormat="1" applyFont="1" applyFill="1" applyBorder="1" applyAlignment="1" applyProtection="1">
      <alignment vertical="center"/>
      <protection hidden="1"/>
    </xf>
    <xf numFmtId="164" fontId="2" fillId="3" borderId="0" xfId="2" applyNumberFormat="1" applyFont="1" applyFill="1" applyBorder="1" applyAlignment="1" applyProtection="1">
      <alignment vertical="center"/>
      <protection hidden="1"/>
    </xf>
    <xf numFmtId="2" fontId="2" fillId="4" borderId="2" xfId="0" applyNumberFormat="1" applyFont="1" applyFill="1" applyBorder="1" applyAlignment="1" applyProtection="1">
      <alignment vertical="center"/>
      <protection hidden="1"/>
    </xf>
    <xf numFmtId="0" fontId="1" fillId="0" borderId="0" xfId="0" applyFont="1" applyAlignment="1" applyProtection="1">
      <alignment vertical="center"/>
      <protection hidden="1"/>
    </xf>
    <xf numFmtId="168" fontId="2" fillId="4" borderId="2" xfId="2" applyNumberFormat="1" applyFont="1" applyFill="1" applyBorder="1" applyAlignment="1" applyProtection="1">
      <alignment vertical="center"/>
      <protection hidden="1"/>
    </xf>
    <xf numFmtId="169" fontId="2" fillId="2" borderId="0" xfId="2" applyNumberFormat="1" applyFont="1" applyFill="1" applyBorder="1" applyAlignment="1" applyProtection="1">
      <alignment vertical="center"/>
      <protection hidden="1"/>
    </xf>
    <xf numFmtId="3" fontId="2" fillId="5" borderId="2" xfId="0" applyNumberFormat="1" applyFont="1" applyFill="1" applyBorder="1" applyAlignment="1" applyProtection="1">
      <alignment vertical="center"/>
      <protection hidden="1"/>
    </xf>
    <xf numFmtId="3" fontId="2" fillId="5" borderId="20" xfId="0" applyNumberFormat="1" applyFont="1" applyFill="1" applyBorder="1" applyAlignment="1" applyProtection="1">
      <alignment vertical="center"/>
      <protection hidden="1"/>
    </xf>
    <xf numFmtId="3" fontId="2" fillId="3" borderId="0" xfId="0" applyNumberFormat="1" applyFont="1" applyFill="1" applyAlignment="1" applyProtection="1">
      <alignment vertical="center"/>
      <protection hidden="1"/>
    </xf>
    <xf numFmtId="10" fontId="2" fillId="4" borderId="21" xfId="2" applyNumberFormat="1" applyFont="1" applyFill="1" applyBorder="1" applyAlignment="1" applyProtection="1">
      <alignment vertical="center"/>
      <protection hidden="1"/>
    </xf>
    <xf numFmtId="3" fontId="2" fillId="4" borderId="2" xfId="0" applyNumberFormat="1" applyFont="1" applyFill="1" applyBorder="1" applyAlignment="1" applyProtection="1">
      <alignment vertical="center"/>
      <protection hidden="1"/>
    </xf>
    <xf numFmtId="10" fontId="2" fillId="4" borderId="2" xfId="0" applyNumberFormat="1" applyFont="1" applyFill="1" applyBorder="1" applyAlignment="1" applyProtection="1">
      <alignment vertical="center"/>
      <protection hidden="1"/>
    </xf>
    <xf numFmtId="2" fontId="2" fillId="2" borderId="0" xfId="0" applyNumberFormat="1" applyFont="1" applyFill="1" applyAlignment="1" applyProtection="1">
      <alignment vertical="center"/>
      <protection hidden="1"/>
    </xf>
    <xf numFmtId="0" fontId="7" fillId="3" borderId="0" xfId="6" applyFont="1" applyFill="1" applyProtection="1">
      <protection hidden="1"/>
    </xf>
    <xf numFmtId="14" fontId="2" fillId="3" borderId="0" xfId="6" applyNumberFormat="1" applyFill="1" applyProtection="1">
      <protection hidden="1"/>
    </xf>
    <xf numFmtId="0" fontId="2" fillId="0" borderId="0" xfId="0" applyFont="1" applyAlignment="1" applyProtection="1">
      <alignment horizontal="left" vertical="center"/>
      <protection hidden="1"/>
    </xf>
    <xf numFmtId="0" fontId="2" fillId="0" borderId="0" xfId="0" applyFont="1" applyAlignment="1" applyProtection="1">
      <alignment vertical="center"/>
      <protection hidden="1"/>
    </xf>
    <xf numFmtId="3" fontId="2" fillId="0" borderId="0" xfId="0" applyNumberFormat="1" applyFont="1" applyAlignment="1" applyProtection="1">
      <alignment vertical="center"/>
      <protection hidden="1"/>
    </xf>
    <xf numFmtId="0" fontId="6" fillId="0" borderId="1" xfId="6" applyFont="1" applyBorder="1" applyProtection="1">
      <protection hidden="1"/>
    </xf>
    <xf numFmtId="0" fontId="0" fillId="0" borderId="0" xfId="0" applyAlignment="1" applyProtection="1">
      <alignment vertical="center"/>
      <protection hidden="1"/>
    </xf>
    <xf numFmtId="0" fontId="0" fillId="0" borderId="0" xfId="0" applyAlignment="1" applyProtection="1">
      <alignment horizontal="left" vertical="center"/>
      <protection hidden="1"/>
    </xf>
    <xf numFmtId="43" fontId="2" fillId="0" borderId="0" xfId="3" applyFont="1" applyFill="1" applyBorder="1" applyAlignment="1" applyProtection="1">
      <alignment vertical="center"/>
      <protection hidden="1"/>
    </xf>
    <xf numFmtId="0" fontId="7" fillId="0" borderId="4" xfId="6" applyFont="1" applyBorder="1" applyProtection="1">
      <protection hidden="1"/>
    </xf>
    <xf numFmtId="2" fontId="2" fillId="0" borderId="0" xfId="6" applyNumberFormat="1" applyProtection="1">
      <protection hidden="1"/>
    </xf>
    <xf numFmtId="2" fontId="2" fillId="0" borderId="0" xfId="0" applyNumberFormat="1" applyFont="1" applyAlignment="1" applyProtection="1">
      <alignment vertical="center"/>
      <protection hidden="1"/>
    </xf>
    <xf numFmtId="0" fontId="7" fillId="0" borderId="4" xfId="6" applyFont="1" applyBorder="1" applyAlignment="1" applyProtection="1">
      <alignment wrapText="1"/>
      <protection hidden="1"/>
    </xf>
    <xf numFmtId="14" fontId="2" fillId="0" borderId="0" xfId="6" applyNumberFormat="1" applyProtection="1">
      <protection hidden="1"/>
    </xf>
    <xf numFmtId="0" fontId="11" fillId="0" borderId="4" xfId="6" applyFont="1" applyBorder="1" applyProtection="1">
      <protection hidden="1"/>
    </xf>
    <xf numFmtId="0" fontId="7" fillId="0" borderId="0" xfId="6" applyFont="1" applyProtection="1">
      <protection hidden="1"/>
    </xf>
    <xf numFmtId="2" fontId="2" fillId="0" borderId="22" xfId="6" applyNumberFormat="1" applyBorder="1" applyProtection="1">
      <protection hidden="1"/>
    </xf>
    <xf numFmtId="170" fontId="6" fillId="7" borderId="0" xfId="6" applyNumberFormat="1" applyFont="1" applyFill="1" applyAlignment="1" applyProtection="1">
      <alignment horizontal="center"/>
      <protection hidden="1"/>
    </xf>
    <xf numFmtId="0" fontId="28" fillId="7" borderId="0" xfId="6" applyFont="1" applyFill="1" applyAlignment="1" applyProtection="1">
      <alignment horizontal="right" wrapText="1"/>
      <protection hidden="1"/>
    </xf>
    <xf numFmtId="3" fontId="2" fillId="6" borderId="35" xfId="6" applyNumberFormat="1" applyFill="1" applyBorder="1" applyAlignment="1" applyProtection="1">
      <alignment horizontal="center"/>
      <protection locked="0" hidden="1"/>
    </xf>
    <xf numFmtId="3" fontId="2" fillId="6" borderId="37" xfId="6" applyNumberFormat="1" applyFill="1" applyBorder="1" applyAlignment="1" applyProtection="1">
      <alignment horizontal="center"/>
      <protection locked="0" hidden="1"/>
    </xf>
    <xf numFmtId="3" fontId="2" fillId="6" borderId="36" xfId="6" applyNumberFormat="1" applyFill="1" applyBorder="1" applyAlignment="1" applyProtection="1">
      <alignment horizontal="center"/>
      <protection locked="0" hidden="1"/>
    </xf>
    <xf numFmtId="0" fontId="2" fillId="6" borderId="35" xfId="6" applyFill="1" applyBorder="1" applyAlignment="1" applyProtection="1">
      <alignment horizontal="center"/>
      <protection locked="0" hidden="1"/>
    </xf>
    <xf numFmtId="0" fontId="2" fillId="6" borderId="37" xfId="6" applyFill="1" applyBorder="1" applyAlignment="1" applyProtection="1">
      <alignment horizontal="center"/>
      <protection locked="0" hidden="1"/>
    </xf>
    <xf numFmtId="0" fontId="2" fillId="6" borderId="36" xfId="6" applyFill="1" applyBorder="1" applyAlignment="1" applyProtection="1">
      <alignment horizontal="center"/>
      <protection locked="0" hidden="1"/>
    </xf>
    <xf numFmtId="0" fontId="17" fillId="7" borderId="0" xfId="6" applyFont="1" applyFill="1" applyAlignment="1" applyProtection="1">
      <alignment horizontal="left" vertical="top" wrapText="1"/>
      <protection hidden="1"/>
    </xf>
    <xf numFmtId="0" fontId="17" fillId="7" borderId="0" xfId="6" applyFont="1" applyFill="1" applyAlignment="1" applyProtection="1">
      <alignment horizontal="left" wrapText="1"/>
      <protection hidden="1"/>
    </xf>
    <xf numFmtId="0" fontId="16" fillId="7" borderId="0" xfId="6" applyFont="1" applyFill="1" applyAlignment="1" applyProtection="1">
      <alignment horizontal="right" wrapText="1"/>
      <protection hidden="1"/>
    </xf>
    <xf numFmtId="170" fontId="3" fillId="7" borderId="0" xfId="6" applyNumberFormat="1" applyFont="1" applyFill="1" applyAlignment="1" applyProtection="1">
      <alignment horizontal="center"/>
      <protection hidden="1"/>
    </xf>
    <xf numFmtId="0" fontId="27" fillId="6" borderId="0" xfId="7" applyFill="1" applyBorder="1" applyAlignment="1" applyProtection="1">
      <alignment horizontal="center" vertical="center" wrapText="1"/>
      <protection locked="0" hidden="1"/>
    </xf>
    <xf numFmtId="0" fontId="27" fillId="6" borderId="31" xfId="7" applyFill="1" applyBorder="1" applyAlignment="1" applyProtection="1">
      <alignment horizontal="center" vertical="center" wrapText="1"/>
      <protection locked="0" hidden="1"/>
    </xf>
    <xf numFmtId="0" fontId="27" fillId="6" borderId="32" xfId="7" applyFill="1" applyBorder="1" applyAlignment="1" applyProtection="1">
      <alignment horizontal="center" vertical="center" wrapText="1"/>
      <protection locked="0" hidden="1"/>
    </xf>
    <xf numFmtId="0" fontId="27" fillId="6" borderId="30" xfId="7" applyFill="1" applyBorder="1" applyAlignment="1" applyProtection="1">
      <alignment horizontal="center" vertical="center" wrapText="1"/>
      <protection locked="0" hidden="1"/>
    </xf>
    <xf numFmtId="0" fontId="26" fillId="7" borderId="0" xfId="6" applyFont="1" applyFill="1" applyAlignment="1" applyProtection="1">
      <alignment horizontal="left"/>
      <protection hidden="1"/>
    </xf>
    <xf numFmtId="0" fontId="15" fillId="7" borderId="0" xfId="6" applyFont="1" applyFill="1" applyAlignment="1" applyProtection="1">
      <alignment horizontal="right"/>
      <protection hidden="1"/>
    </xf>
    <xf numFmtId="0" fontId="21" fillId="7" borderId="0" xfId="6" applyFont="1" applyFill="1" applyAlignment="1" applyProtection="1">
      <alignment horizontal="left" wrapText="1"/>
      <protection hidden="1"/>
    </xf>
    <xf numFmtId="170" fontId="6" fillId="7" borderId="1" xfId="6" applyNumberFormat="1" applyFont="1" applyFill="1" applyBorder="1" applyAlignment="1" applyProtection="1">
      <alignment horizontal="center"/>
      <protection hidden="1"/>
    </xf>
    <xf numFmtId="170" fontId="6" fillId="7" borderId="15" xfId="6" applyNumberFormat="1" applyFont="1" applyFill="1" applyBorder="1" applyAlignment="1" applyProtection="1">
      <alignment horizontal="center"/>
      <protection hidden="1"/>
    </xf>
    <xf numFmtId="170" fontId="3" fillId="7" borderId="1" xfId="6" applyNumberFormat="1" applyFont="1" applyFill="1" applyBorder="1" applyAlignment="1" applyProtection="1">
      <alignment horizontal="center"/>
      <protection hidden="1"/>
    </xf>
    <xf numFmtId="170" fontId="3" fillId="7" borderId="15" xfId="6" applyNumberFormat="1" applyFont="1" applyFill="1" applyBorder="1" applyAlignment="1" applyProtection="1">
      <alignment horizontal="center"/>
      <protection hidden="1"/>
    </xf>
    <xf numFmtId="0" fontId="14" fillId="0" borderId="0" xfId="0" applyFont="1" applyAlignment="1">
      <alignment horizontal="left" vertical="top" wrapText="1"/>
    </xf>
    <xf numFmtId="0" fontId="14" fillId="0" borderId="0" xfId="0" applyFont="1" applyAlignment="1" applyProtection="1">
      <alignment horizontal="left" vertical="top" wrapText="1"/>
      <protection hidden="1"/>
    </xf>
    <xf numFmtId="0" fontId="23" fillId="7" borderId="11" xfId="6" applyFont="1" applyFill="1" applyBorder="1" applyAlignment="1" applyProtection="1">
      <alignment horizontal="left" vertical="top" wrapText="1"/>
      <protection hidden="1"/>
    </xf>
    <xf numFmtId="0" fontId="24" fillId="7" borderId="0" xfId="6" applyFont="1" applyFill="1" applyAlignment="1" applyProtection="1">
      <alignment horizontal="left" vertical="top" wrapText="1"/>
      <protection hidden="1"/>
    </xf>
    <xf numFmtId="0" fontId="11" fillId="7" borderId="0" xfId="0" applyFont="1" applyFill="1" applyAlignment="1" applyProtection="1">
      <alignment horizontal="left"/>
      <protection hidden="1"/>
    </xf>
    <xf numFmtId="0" fontId="7" fillId="7" borderId="0" xfId="0" applyFont="1" applyFill="1" applyAlignment="1" applyProtection="1">
      <alignment horizontal="left"/>
      <protection hidden="1"/>
    </xf>
    <xf numFmtId="0" fontId="7" fillId="7" borderId="33" xfId="0" applyFont="1" applyFill="1" applyBorder="1" applyAlignment="1" applyProtection="1">
      <alignment horizontal="left"/>
      <protection hidden="1"/>
    </xf>
    <xf numFmtId="14" fontId="2" fillId="6" borderId="35" xfId="0" applyNumberFormat="1" applyFont="1" applyFill="1" applyBorder="1" applyAlignment="1" applyProtection="1">
      <alignment horizontal="center"/>
      <protection locked="0" hidden="1"/>
    </xf>
    <xf numFmtId="0" fontId="2" fillId="6" borderId="36" xfId="0" applyFont="1" applyFill="1" applyBorder="1" applyAlignment="1" applyProtection="1">
      <alignment horizontal="center"/>
      <protection locked="0" hidden="1"/>
    </xf>
    <xf numFmtId="4" fontId="2" fillId="6" borderId="35" xfId="6" applyNumberFormat="1" applyFill="1" applyBorder="1" applyAlignment="1" applyProtection="1">
      <alignment horizontal="center"/>
      <protection locked="0" hidden="1"/>
    </xf>
    <xf numFmtId="4" fontId="2" fillId="6" borderId="37" xfId="6" applyNumberFormat="1" applyFill="1" applyBorder="1" applyAlignment="1" applyProtection="1">
      <alignment horizontal="center"/>
      <protection locked="0" hidden="1"/>
    </xf>
    <xf numFmtId="4" fontId="2" fillId="6" borderId="36" xfId="6" applyNumberFormat="1" applyFill="1" applyBorder="1" applyAlignment="1" applyProtection="1">
      <alignment horizontal="center"/>
      <protection locked="0" hidden="1"/>
    </xf>
    <xf numFmtId="2" fontId="2" fillId="6" borderId="35" xfId="6" applyNumberFormat="1" applyFill="1" applyBorder="1" applyAlignment="1" applyProtection="1">
      <alignment horizontal="center"/>
      <protection locked="0" hidden="1"/>
    </xf>
    <xf numFmtId="2" fontId="2" fillId="6" borderId="37" xfId="6" applyNumberFormat="1" applyFill="1" applyBorder="1" applyAlignment="1" applyProtection="1">
      <alignment horizontal="center"/>
      <protection locked="0" hidden="1"/>
    </xf>
    <xf numFmtId="2" fontId="2" fillId="6" borderId="36" xfId="6" applyNumberFormat="1" applyFill="1" applyBorder="1" applyAlignment="1" applyProtection="1">
      <alignment horizontal="center"/>
      <protection locked="0" hidden="1"/>
    </xf>
    <xf numFmtId="0" fontId="14" fillId="7" borderId="0" xfId="6" applyFont="1" applyFill="1" applyAlignment="1" applyProtection="1">
      <alignment horizontal="left" vertical="top" wrapText="1"/>
      <protection hidden="1"/>
    </xf>
    <xf numFmtId="0" fontId="2" fillId="0" borderId="0" xfId="6" applyAlignment="1" applyProtection="1">
      <alignment horizontal="left" vertical="center" wrapText="1"/>
      <protection hidden="1"/>
    </xf>
    <xf numFmtId="0" fontId="29" fillId="0" borderId="0" xfId="6" applyFont="1" applyAlignment="1" applyProtection="1">
      <alignment horizontal="center"/>
      <protection hidden="1"/>
    </xf>
  </cellXfs>
  <cellStyles count="8">
    <cellStyle name="Komma" xfId="3" builtinId="3"/>
    <cellStyle name="Link" xfId="7" builtinId="8" customBuiltin="1"/>
    <cellStyle name="Normal_cc-f-03.4.1-A03" xfId="5" xr:uid="{00000000-0005-0000-0000-000002000000}"/>
    <cellStyle name="Prozent" xfId="2" builtinId="5"/>
    <cellStyle name="Standard" xfId="0" builtinId="0"/>
    <cellStyle name="Standard 2" xfId="1" xr:uid="{00000000-0005-0000-0000-000005000000}"/>
    <cellStyle name="Standard 3" xfId="4" xr:uid="{00000000-0005-0000-0000-000006000000}"/>
    <cellStyle name="Standard 4" xfId="6" xr:uid="{00000000-0005-0000-0000-000007000000}"/>
  </cellStyles>
  <dxfs count="11">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fgColor theme="0"/>
          <bgColor theme="0"/>
        </patternFill>
      </fill>
      <border>
        <left/>
        <right/>
        <top/>
        <bottom/>
      </border>
    </dxf>
    <dxf>
      <font>
        <color theme="0"/>
      </font>
      <fill>
        <patternFill>
          <fgColor theme="0"/>
          <bgColor theme="0"/>
        </patternFill>
      </fill>
      <border>
        <left/>
        <right/>
        <top/>
        <bottom/>
      </border>
    </dxf>
    <dxf>
      <font>
        <color theme="0"/>
      </font>
      <fill>
        <patternFill>
          <fgColor theme="0"/>
          <bgColor theme="0"/>
        </patternFill>
      </fill>
      <border>
        <left/>
        <right/>
        <top/>
        <bottom/>
      </border>
    </dxf>
    <dxf>
      <font>
        <color theme="0"/>
      </font>
      <fill>
        <patternFill>
          <bgColor theme="0"/>
        </patternFill>
      </fill>
      <border>
        <left/>
        <right/>
        <top/>
        <bottom/>
        <vertical/>
        <horizontal/>
      </border>
    </dxf>
    <dxf>
      <font>
        <color theme="0"/>
      </font>
      <fill>
        <patternFill>
          <fgColor theme="0"/>
          <bgColor theme="0"/>
        </patternFill>
      </fill>
      <border>
        <left/>
        <right/>
        <top/>
        <bottom/>
      </border>
    </dxf>
    <dxf>
      <font>
        <color theme="0"/>
      </font>
      <fill>
        <patternFill>
          <fgColor theme="0"/>
          <bgColor theme="0"/>
        </patternFill>
      </fill>
      <border>
        <left/>
        <right/>
        <top/>
        <bottom/>
      </border>
    </dxf>
    <dxf>
      <font>
        <color theme="0"/>
      </font>
      <fill>
        <patternFill>
          <fgColor theme="0"/>
          <bgColor theme="0"/>
        </patternFill>
      </fill>
      <border>
        <left/>
        <right/>
        <top/>
        <bottom/>
      </border>
    </dxf>
    <dxf>
      <font>
        <color theme="0"/>
      </font>
      <fill>
        <patternFill>
          <bgColor theme="0"/>
        </patternFill>
      </fill>
      <border>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20</xdr:col>
      <xdr:colOff>0</xdr:colOff>
      <xdr:row>0</xdr:row>
      <xdr:rowOff>38100</xdr:rowOff>
    </xdr:from>
    <xdr:to>
      <xdr:col>21</xdr:col>
      <xdr:colOff>98</xdr:colOff>
      <xdr:row>1</xdr:row>
      <xdr:rowOff>123946</xdr:rowOff>
    </xdr:to>
    <xdr:pic>
      <xdr:nvPicPr>
        <xdr:cNvPr id="9" name="Grafik 8">
          <a:extLst>
            <a:ext uri="{FF2B5EF4-FFF2-40B4-BE49-F238E27FC236}">
              <a16:creationId xmlns:a16="http://schemas.microsoft.com/office/drawing/2014/main" id="{0FCBED4C-1414-7E1D-C195-0A692E56E12A}"/>
            </a:ext>
          </a:extLst>
        </xdr:cNvPr>
        <xdr:cNvPicPr>
          <a:picLocks noChangeAspect="1"/>
        </xdr:cNvPicPr>
      </xdr:nvPicPr>
      <xdr:blipFill>
        <a:blip xmlns:r="http://schemas.openxmlformats.org/officeDocument/2006/relationships" r:embed="rId1"/>
        <a:stretch>
          <a:fillRect/>
        </a:stretch>
      </xdr:blipFill>
      <xdr:spPr>
        <a:xfrm>
          <a:off x="12268200" y="38100"/>
          <a:ext cx="704948" cy="8668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0</xdr:colOff>
      <xdr:row>0</xdr:row>
      <xdr:rowOff>38100</xdr:rowOff>
    </xdr:from>
    <xdr:to>
      <xdr:col>21</xdr:col>
      <xdr:colOff>98</xdr:colOff>
      <xdr:row>1</xdr:row>
      <xdr:rowOff>123946</xdr:rowOff>
    </xdr:to>
    <xdr:pic>
      <xdr:nvPicPr>
        <xdr:cNvPr id="3" name="Grafik 2">
          <a:extLst>
            <a:ext uri="{FF2B5EF4-FFF2-40B4-BE49-F238E27FC236}">
              <a16:creationId xmlns:a16="http://schemas.microsoft.com/office/drawing/2014/main" id="{3233693B-4459-4902-B30F-C4C5CCA63E83}"/>
            </a:ext>
          </a:extLst>
        </xdr:cNvPr>
        <xdr:cNvPicPr>
          <a:picLocks noChangeAspect="1"/>
        </xdr:cNvPicPr>
      </xdr:nvPicPr>
      <xdr:blipFill>
        <a:blip xmlns:r="http://schemas.openxmlformats.org/officeDocument/2006/relationships" r:embed="rId1"/>
        <a:stretch>
          <a:fillRect/>
        </a:stretch>
      </xdr:blipFill>
      <xdr:spPr>
        <a:xfrm>
          <a:off x="12268200" y="38100"/>
          <a:ext cx="704948" cy="86689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AD185"/>
  <sheetViews>
    <sheetView showGridLines="0" showRowColHeaders="0" tabSelected="1" zoomScaleNormal="100" workbookViewId="0">
      <selection activeCell="K17" sqref="K17:M17"/>
    </sheetView>
  </sheetViews>
  <sheetFormatPr baseColWidth="10" defaultColWidth="0" defaultRowHeight="0" customHeight="1" zeroHeight="1" x14ac:dyDescent="0.25"/>
  <cols>
    <col min="1" max="2" width="1" style="6" customWidth="1"/>
    <col min="3" max="3" width="8.453125" style="6" customWidth="1"/>
    <col min="4" max="4" width="1" style="6" customWidth="1"/>
    <col min="5" max="5" width="11.453125" style="6" customWidth="1"/>
    <col min="6" max="6" width="4.26953125" style="6" customWidth="1"/>
    <col min="7" max="7" width="15.26953125" style="6" customWidth="1"/>
    <col min="8" max="8" width="2.26953125" style="6" customWidth="1"/>
    <col min="9" max="9" width="13.54296875" style="6" customWidth="1"/>
    <col min="10" max="10" width="8.7265625" style="6" customWidth="1"/>
    <col min="11" max="11" width="16.54296875" style="6" customWidth="1"/>
    <col min="12" max="12" width="5.81640625" style="6" customWidth="1"/>
    <col min="13" max="13" width="4.7265625" style="6" customWidth="1"/>
    <col min="14" max="14" width="3.26953125" style="6" customWidth="1"/>
    <col min="15" max="15" width="16.81640625" style="6" customWidth="1"/>
    <col min="16" max="16" width="27.453125" style="6" customWidth="1"/>
    <col min="17" max="21" width="10.54296875" style="6" customWidth="1"/>
    <col min="22" max="22" width="4.54296875" style="6" customWidth="1"/>
    <col min="23" max="23" width="6.54296875" style="6" customWidth="1"/>
    <col min="24" max="24" width="19.453125" style="6" hidden="1" customWidth="1"/>
    <col min="25" max="16384" width="11.453125" style="6" hidden="1"/>
  </cols>
  <sheetData>
    <row r="1" spans="1:24" ht="61.9" customHeight="1" x14ac:dyDescent="0.5">
      <c r="A1" s="2"/>
      <c r="B1" s="3"/>
      <c r="C1" s="4" t="s">
        <v>0</v>
      </c>
      <c r="D1" s="3"/>
      <c r="E1" s="3"/>
      <c r="F1" s="3"/>
      <c r="G1" s="3"/>
      <c r="H1" s="3"/>
      <c r="I1" s="3"/>
      <c r="J1" s="3"/>
      <c r="K1" s="3"/>
      <c r="L1" s="3"/>
      <c r="M1" s="3"/>
      <c r="N1" s="3"/>
      <c r="O1" s="3"/>
      <c r="P1" s="4"/>
      <c r="Q1" s="5"/>
      <c r="R1" s="5"/>
      <c r="S1" s="5"/>
      <c r="T1" s="5"/>
      <c r="U1" s="5"/>
      <c r="V1" s="5"/>
      <c r="W1" s="3"/>
    </row>
    <row r="2" spans="1:24" ht="12.75" customHeight="1" x14ac:dyDescent="0.5">
      <c r="A2" s="2"/>
      <c r="B2" s="7"/>
      <c r="C2" s="8"/>
      <c r="D2" s="3"/>
      <c r="E2" s="3"/>
      <c r="F2" s="3"/>
      <c r="G2" s="3"/>
      <c r="H2" s="3"/>
      <c r="I2" s="3"/>
      <c r="J2" s="3"/>
      <c r="K2" s="3"/>
      <c r="L2" s="3"/>
      <c r="M2" s="3"/>
      <c r="N2" s="3"/>
      <c r="O2" s="3"/>
      <c r="P2" s="3"/>
      <c r="Q2" s="3"/>
      <c r="R2" s="3"/>
      <c r="S2" s="3"/>
      <c r="T2" s="3"/>
      <c r="U2" s="3"/>
      <c r="V2" s="3"/>
      <c r="W2" s="3"/>
    </row>
    <row r="3" spans="1:24" ht="42.75" customHeight="1" x14ac:dyDescent="0.5">
      <c r="A3" s="9"/>
      <c r="B3" s="10"/>
      <c r="C3" s="134" t="s">
        <v>1</v>
      </c>
      <c r="D3" s="135"/>
      <c r="E3" s="135"/>
      <c r="F3" s="135"/>
      <c r="G3" s="135"/>
      <c r="H3" s="135"/>
      <c r="I3" s="135"/>
      <c r="J3" s="135"/>
      <c r="K3" s="135"/>
      <c r="L3" s="135"/>
      <c r="M3" s="135"/>
      <c r="N3" s="135"/>
      <c r="O3" s="135"/>
      <c r="P3" s="135"/>
      <c r="Q3" s="135"/>
      <c r="R3" s="135"/>
      <c r="S3" s="135"/>
      <c r="T3" s="135"/>
      <c r="U3" s="135"/>
      <c r="V3" s="135"/>
      <c r="W3" s="3"/>
    </row>
    <row r="4" spans="1:24" s="13" customFormat="1" ht="15.75" customHeight="1" x14ac:dyDescent="0.35">
      <c r="A4" s="11"/>
      <c r="B4" s="11"/>
      <c r="C4" s="136" t="s">
        <v>2</v>
      </c>
      <c r="D4" s="137"/>
      <c r="E4" s="137"/>
      <c r="F4" s="137"/>
      <c r="G4" s="137"/>
      <c r="H4" s="137"/>
      <c r="I4" s="137"/>
      <c r="J4" s="137"/>
      <c r="K4" s="138"/>
      <c r="L4" s="139"/>
      <c r="M4" s="140"/>
      <c r="N4" s="12" t="s">
        <v>3</v>
      </c>
      <c r="O4" s="11"/>
      <c r="P4" s="11"/>
      <c r="Q4" s="11"/>
      <c r="R4" s="11"/>
      <c r="S4" s="11"/>
      <c r="T4" s="11"/>
      <c r="U4" s="11"/>
      <c r="V4" s="11"/>
      <c r="W4" s="11"/>
    </row>
    <row r="5" spans="1:24" ht="6" customHeight="1" x14ac:dyDescent="0.3">
      <c r="A5" s="3"/>
      <c r="B5" s="14"/>
      <c r="C5" s="15"/>
      <c r="D5" s="3"/>
      <c r="E5" s="3"/>
      <c r="F5" s="3"/>
      <c r="G5" s="3"/>
      <c r="H5" s="3"/>
      <c r="I5" s="3"/>
      <c r="J5" s="3"/>
      <c r="K5" s="16"/>
      <c r="L5" s="16"/>
      <c r="M5" s="16"/>
      <c r="N5" s="3"/>
      <c r="O5" s="3"/>
      <c r="P5" s="17"/>
      <c r="Q5" s="17"/>
      <c r="R5" s="17"/>
      <c r="S5" s="17"/>
      <c r="T5" s="17"/>
      <c r="U5" s="17"/>
      <c r="V5" s="17"/>
      <c r="W5" s="3"/>
    </row>
    <row r="6" spans="1:24" ht="6" customHeight="1" x14ac:dyDescent="0.25">
      <c r="A6" s="3"/>
      <c r="B6" s="18"/>
      <c r="C6" s="19"/>
      <c r="D6" s="19"/>
      <c r="E6" s="19"/>
      <c r="F6" s="19"/>
      <c r="G6" s="19"/>
      <c r="H6" s="19"/>
      <c r="I6" s="19"/>
      <c r="J6" s="19"/>
      <c r="K6" s="19"/>
      <c r="L6" s="19"/>
      <c r="M6" s="19"/>
      <c r="N6" s="19"/>
      <c r="O6" s="19"/>
      <c r="P6" s="3"/>
      <c r="Q6" s="3"/>
      <c r="R6" s="3"/>
      <c r="S6" s="3"/>
      <c r="T6" s="3"/>
      <c r="U6" s="3"/>
      <c r="V6" s="3"/>
      <c r="W6" s="3"/>
    </row>
    <row r="7" spans="1:24" ht="15.75" customHeight="1" x14ac:dyDescent="0.3">
      <c r="A7" s="3"/>
      <c r="B7" s="14"/>
      <c r="C7" s="15" t="s">
        <v>4</v>
      </c>
      <c r="D7" s="3"/>
      <c r="E7" s="3"/>
      <c r="F7" s="3"/>
      <c r="G7" s="3" t="s">
        <v>5</v>
      </c>
      <c r="H7" s="3"/>
      <c r="I7" s="3"/>
      <c r="J7" s="3" t="s">
        <v>6</v>
      </c>
      <c r="K7" s="111">
        <v>0</v>
      </c>
      <c r="L7" s="112"/>
      <c r="M7" s="113"/>
      <c r="N7" s="3"/>
      <c r="O7" s="15" t="s">
        <v>7</v>
      </c>
      <c r="P7" s="3" t="s">
        <v>8</v>
      </c>
      <c r="Q7" s="3"/>
      <c r="R7" s="3" t="s">
        <v>6</v>
      </c>
      <c r="S7" s="141">
        <v>0</v>
      </c>
      <c r="T7" s="142"/>
      <c r="U7" s="143"/>
      <c r="V7" s="3"/>
      <c r="W7" s="3"/>
      <c r="X7" s="71"/>
    </row>
    <row r="8" spans="1:24" ht="6" customHeight="1" x14ac:dyDescent="0.25">
      <c r="A8" s="3"/>
      <c r="B8" s="18"/>
      <c r="C8" s="3"/>
      <c r="D8" s="3"/>
      <c r="E8" s="3"/>
      <c r="F8" s="3"/>
      <c r="G8" s="3"/>
      <c r="H8" s="3"/>
      <c r="I8" s="3"/>
      <c r="J8" s="3"/>
      <c r="K8" s="3"/>
      <c r="L8" s="3"/>
      <c r="M8" s="3"/>
      <c r="N8" s="3"/>
      <c r="O8" s="3"/>
      <c r="P8" s="3"/>
      <c r="Q8" s="3"/>
      <c r="R8" s="3"/>
      <c r="S8" s="3"/>
      <c r="T8" s="3"/>
      <c r="U8" s="3"/>
      <c r="V8" s="3"/>
      <c r="W8" s="3"/>
    </row>
    <row r="9" spans="1:24" ht="15.75" customHeight="1" x14ac:dyDescent="0.25">
      <c r="A9" s="3"/>
      <c r="B9" s="18"/>
      <c r="C9" s="3"/>
      <c r="D9" s="3"/>
      <c r="E9" s="3"/>
      <c r="F9" s="3"/>
      <c r="G9" s="3" t="s">
        <v>9</v>
      </c>
      <c r="H9" s="3"/>
      <c r="I9" s="3"/>
      <c r="J9" s="3" t="s">
        <v>6</v>
      </c>
      <c r="K9" s="111">
        <v>0</v>
      </c>
      <c r="L9" s="112"/>
      <c r="M9" s="113"/>
      <c r="N9" s="3"/>
      <c r="O9" s="3"/>
      <c r="P9" s="3" t="s">
        <v>10</v>
      </c>
      <c r="Q9" s="3"/>
      <c r="R9" s="3" t="s">
        <v>6</v>
      </c>
      <c r="S9" s="144">
        <v>0</v>
      </c>
      <c r="T9" s="145"/>
      <c r="U9" s="146"/>
      <c r="V9" s="3"/>
      <c r="W9" s="3"/>
    </row>
    <row r="10" spans="1:24" ht="6" customHeight="1" x14ac:dyDescent="0.25">
      <c r="A10" s="3"/>
      <c r="B10" s="18"/>
      <c r="C10" s="3"/>
      <c r="D10" s="3"/>
      <c r="E10" s="3"/>
      <c r="F10" s="3"/>
      <c r="G10" s="3"/>
      <c r="H10" s="3"/>
      <c r="I10" s="3"/>
      <c r="J10" s="3"/>
      <c r="K10" s="3"/>
      <c r="L10" s="3"/>
      <c r="M10" s="3"/>
      <c r="N10" s="3"/>
      <c r="O10" s="3"/>
      <c r="P10" s="3"/>
      <c r="Q10" s="3"/>
      <c r="R10" s="3"/>
      <c r="S10" s="3"/>
      <c r="T10" s="3"/>
      <c r="U10" s="3"/>
      <c r="V10" s="3"/>
      <c r="W10" s="3"/>
    </row>
    <row r="11" spans="1:24" ht="15.75" customHeight="1" x14ac:dyDescent="0.3">
      <c r="A11" s="3"/>
      <c r="B11" s="18"/>
      <c r="C11" s="3"/>
      <c r="D11" s="3"/>
      <c r="E11" s="3"/>
      <c r="F11" s="3"/>
      <c r="G11" s="3" t="s">
        <v>11</v>
      </c>
      <c r="H11" s="3"/>
      <c r="I11" s="3"/>
      <c r="J11" s="3" t="s">
        <v>6</v>
      </c>
      <c r="K11" s="111">
        <v>0</v>
      </c>
      <c r="L11" s="112"/>
      <c r="M11" s="113"/>
      <c r="N11" s="3"/>
      <c r="O11" s="3"/>
      <c r="P11" s="20" t="s">
        <v>12</v>
      </c>
      <c r="Q11" s="3"/>
      <c r="R11" s="3"/>
      <c r="S11" s="3"/>
      <c r="T11" s="3"/>
      <c r="U11" s="3"/>
      <c r="V11" s="3"/>
      <c r="W11" s="3"/>
    </row>
    <row r="12" spans="1:24" ht="6" customHeight="1" x14ac:dyDescent="0.25">
      <c r="A12" s="3"/>
      <c r="B12" s="18"/>
      <c r="C12" s="3"/>
      <c r="D12" s="3"/>
      <c r="E12" s="3"/>
      <c r="F12" s="3"/>
      <c r="G12" s="3"/>
      <c r="H12" s="3"/>
      <c r="I12" s="3"/>
      <c r="J12" s="3"/>
      <c r="K12" s="3"/>
      <c r="L12" s="3"/>
      <c r="M12" s="3"/>
      <c r="N12" s="3"/>
      <c r="O12" s="3"/>
      <c r="P12" s="3"/>
      <c r="Q12" s="3"/>
      <c r="R12" s="3"/>
      <c r="S12" s="3"/>
      <c r="T12" s="3"/>
      <c r="U12" s="3"/>
      <c r="V12" s="3"/>
      <c r="W12" s="3"/>
    </row>
    <row r="13" spans="1:24" ht="15.75" customHeight="1" x14ac:dyDescent="0.25">
      <c r="A13" s="3"/>
      <c r="B13" s="18"/>
      <c r="C13" s="3"/>
      <c r="D13" s="3"/>
      <c r="E13" s="3"/>
      <c r="F13" s="3"/>
      <c r="G13" s="3" t="s">
        <v>13</v>
      </c>
      <c r="H13" s="3"/>
      <c r="I13" s="3"/>
      <c r="J13" s="3" t="s">
        <v>6</v>
      </c>
      <c r="K13" s="111">
        <v>0</v>
      </c>
      <c r="L13" s="112"/>
      <c r="M13" s="113"/>
      <c r="N13" s="3"/>
      <c r="O13" s="3"/>
      <c r="P13" s="3"/>
      <c r="Q13" s="3"/>
      <c r="R13" s="3"/>
      <c r="S13" s="3"/>
      <c r="T13" s="3"/>
      <c r="U13" s="3"/>
      <c r="V13" s="3"/>
      <c r="W13" s="3"/>
    </row>
    <row r="14" spans="1:24" ht="6" customHeight="1" x14ac:dyDescent="0.25">
      <c r="A14" s="3"/>
      <c r="B14" s="18"/>
      <c r="C14" s="3"/>
      <c r="D14" s="3"/>
      <c r="E14" s="3"/>
      <c r="F14" s="3"/>
      <c r="G14" s="3"/>
      <c r="H14" s="3"/>
      <c r="I14" s="3"/>
      <c r="J14" s="3"/>
      <c r="K14" s="3"/>
      <c r="L14" s="3"/>
      <c r="M14" s="3"/>
      <c r="N14" s="3"/>
      <c r="O14" s="3"/>
      <c r="P14" s="3"/>
      <c r="Q14" s="3"/>
      <c r="R14" s="3"/>
      <c r="S14" s="3"/>
      <c r="T14" s="3"/>
      <c r="U14" s="3"/>
      <c r="V14" s="3"/>
      <c r="W14" s="3"/>
    </row>
    <row r="15" spans="1:24" ht="15.75" customHeight="1" x14ac:dyDescent="0.25">
      <c r="A15" s="3"/>
      <c r="B15" s="18"/>
      <c r="C15" s="3"/>
      <c r="D15" s="3"/>
      <c r="E15" s="3"/>
      <c r="F15" s="3"/>
      <c r="G15" s="3" t="s">
        <v>14</v>
      </c>
      <c r="H15" s="3"/>
      <c r="I15" s="3"/>
      <c r="J15" s="3" t="s">
        <v>6</v>
      </c>
      <c r="K15" s="111">
        <v>0</v>
      </c>
      <c r="L15" s="112"/>
      <c r="M15" s="113"/>
      <c r="N15" s="3"/>
      <c r="O15" s="3"/>
      <c r="P15" s="3"/>
      <c r="Q15" s="3"/>
      <c r="R15" s="3"/>
      <c r="S15" s="3"/>
      <c r="T15" s="3"/>
      <c r="U15" s="3"/>
      <c r="V15" s="3"/>
      <c r="W15" s="3"/>
    </row>
    <row r="16" spans="1:24" ht="15.75" customHeight="1" x14ac:dyDescent="0.25">
      <c r="A16" s="3"/>
      <c r="B16" s="18"/>
      <c r="C16" s="3"/>
      <c r="D16" s="3"/>
      <c r="E16" s="3"/>
      <c r="F16" s="3"/>
      <c r="G16" s="3"/>
      <c r="H16" s="3"/>
      <c r="I16" s="3"/>
      <c r="J16" s="3"/>
      <c r="K16" s="3"/>
      <c r="L16" s="3"/>
      <c r="M16" s="3"/>
      <c r="N16" s="3"/>
      <c r="O16" s="3"/>
      <c r="P16" s="3"/>
      <c r="Q16" s="3"/>
      <c r="R16" s="3"/>
      <c r="S16" s="3"/>
      <c r="T16" s="3"/>
      <c r="U16" s="3"/>
      <c r="V16" s="3"/>
      <c r="W16" s="3"/>
    </row>
    <row r="17" spans="1:30" ht="15.75" customHeight="1" x14ac:dyDescent="0.3">
      <c r="A17" s="3"/>
      <c r="B17" s="18"/>
      <c r="C17" s="3"/>
      <c r="D17" s="3"/>
      <c r="E17" s="3"/>
      <c r="F17" s="3"/>
      <c r="G17" s="3" t="s">
        <v>15</v>
      </c>
      <c r="H17" s="3"/>
      <c r="I17" s="3"/>
      <c r="J17" s="3"/>
      <c r="K17" s="114" t="s">
        <v>16</v>
      </c>
      <c r="L17" s="115"/>
      <c r="M17" s="116"/>
      <c r="N17" s="3"/>
      <c r="O17" s="3"/>
      <c r="Q17" s="20"/>
      <c r="R17" s="20"/>
      <c r="S17" s="20"/>
      <c r="T17" s="20"/>
      <c r="U17" s="20"/>
      <c r="V17" s="20"/>
      <c r="W17" s="3"/>
    </row>
    <row r="18" spans="1:30" ht="6" customHeight="1" x14ac:dyDescent="0.3">
      <c r="A18" s="3"/>
      <c r="B18" s="18"/>
      <c r="C18" s="3"/>
      <c r="D18" s="3"/>
      <c r="E18" s="3"/>
      <c r="F18" s="3"/>
      <c r="G18" s="3"/>
      <c r="H18" s="3"/>
      <c r="I18" s="3"/>
      <c r="J18" s="3"/>
      <c r="K18" s="3"/>
      <c r="L18" s="3"/>
      <c r="M18" s="3"/>
      <c r="N18" s="3"/>
      <c r="O18" s="3"/>
      <c r="P18" s="20"/>
      <c r="Q18" s="20"/>
      <c r="R18" s="20"/>
      <c r="S18" s="20"/>
      <c r="T18" s="20"/>
      <c r="U18" s="20"/>
      <c r="V18" s="20"/>
      <c r="W18" s="3"/>
    </row>
    <row r="19" spans="1:30" ht="15.75" customHeight="1" x14ac:dyDescent="0.25">
      <c r="A19" s="3"/>
      <c r="B19" s="18"/>
      <c r="C19" s="17"/>
      <c r="D19" s="17"/>
      <c r="E19" s="17"/>
      <c r="F19" s="17"/>
      <c r="G19" s="17"/>
      <c r="H19" s="17"/>
      <c r="I19" s="17"/>
      <c r="J19" s="17"/>
      <c r="K19" s="17"/>
      <c r="L19" s="17"/>
      <c r="M19" s="17"/>
      <c r="N19" s="17"/>
      <c r="O19" s="17"/>
      <c r="P19" s="17"/>
      <c r="Q19" s="17"/>
      <c r="R19" s="17"/>
      <c r="S19" s="17"/>
      <c r="T19" s="17"/>
      <c r="U19" s="17"/>
      <c r="V19" s="17"/>
      <c r="W19" s="3"/>
    </row>
    <row r="20" spans="1:30" ht="6" customHeight="1" x14ac:dyDescent="0.25">
      <c r="A20" s="3"/>
      <c r="B20" s="18"/>
      <c r="C20" s="19"/>
      <c r="D20" s="19"/>
      <c r="E20" s="3"/>
      <c r="F20" s="3"/>
      <c r="G20" s="3"/>
      <c r="H20" s="3"/>
      <c r="I20" s="3"/>
      <c r="J20" s="3"/>
      <c r="K20" s="3"/>
      <c r="L20" s="3"/>
      <c r="M20" s="3"/>
      <c r="N20" s="3"/>
      <c r="O20" s="3"/>
      <c r="P20" s="3"/>
      <c r="Q20" s="3"/>
      <c r="R20" s="3"/>
      <c r="S20" s="3"/>
      <c r="T20" s="3"/>
      <c r="U20" s="3"/>
      <c r="V20" s="3"/>
      <c r="W20" s="3"/>
    </row>
    <row r="21" spans="1:30" ht="15.75" customHeight="1" x14ac:dyDescent="0.35">
      <c r="A21" s="3"/>
      <c r="B21" s="14"/>
      <c r="C21" s="15" t="str">
        <f>IF(Kindertagesstätte!K17=0," ",IF(Kindertagesstätte!K17=1,"Kind","Kinder"))</f>
        <v>Kinder</v>
      </c>
      <c r="D21" s="3"/>
      <c r="F21" s="21"/>
      <c r="G21" s="15" t="s">
        <v>17</v>
      </c>
      <c r="H21" s="3" t="str">
        <f>IF(F96="ja","Erfassen Sie die Kinder beginnend mit dem ältesten Kind","")</f>
        <v>Erfassen Sie die Kinder beginnend mit dem ältesten Kind</v>
      </c>
      <c r="J21" s="3"/>
      <c r="K21" s="3"/>
      <c r="L21" s="3"/>
      <c r="M21" s="3"/>
      <c r="N21" s="3"/>
      <c r="O21" s="3"/>
      <c r="P21" s="3" t="s">
        <v>18</v>
      </c>
      <c r="Q21" s="3"/>
      <c r="R21" s="3"/>
      <c r="S21" s="3"/>
      <c r="T21" s="3"/>
      <c r="U21" s="121" t="s">
        <v>19</v>
      </c>
      <c r="V21" s="122"/>
      <c r="W21" s="3"/>
      <c r="Y21" s="13" t="s">
        <v>20</v>
      </c>
      <c r="Z21" s="13" t="s">
        <v>21</v>
      </c>
      <c r="AA21" s="13" t="s">
        <v>22</v>
      </c>
      <c r="AB21" s="13" t="s">
        <v>23</v>
      </c>
      <c r="AC21" s="13" t="s">
        <v>24</v>
      </c>
    </row>
    <row r="22" spans="1:30" ht="14.25" customHeight="1" thickBot="1" x14ac:dyDescent="0.35">
      <c r="A22" s="3"/>
      <c r="B22" s="14"/>
      <c r="C22" s="15"/>
      <c r="D22" s="3"/>
      <c r="E22" s="21"/>
      <c r="F22" s="21"/>
      <c r="G22" s="3"/>
      <c r="H22" s="3"/>
      <c r="I22" s="3"/>
      <c r="J22" s="3"/>
      <c r="K22" s="22"/>
      <c r="L22" s="3"/>
      <c r="M22" s="3"/>
      <c r="N22" s="3"/>
      <c r="O22" s="3"/>
      <c r="P22" s="20" t="s">
        <v>94</v>
      </c>
      <c r="Q22" s="3"/>
      <c r="R22" s="3"/>
      <c r="S22" s="3"/>
      <c r="T22" s="3"/>
      <c r="U22" s="123"/>
      <c r="V22" s="124"/>
      <c r="W22" s="3"/>
    </row>
    <row r="23" spans="1:30" ht="6" customHeight="1" x14ac:dyDescent="0.3">
      <c r="A23" s="3"/>
      <c r="B23" s="14"/>
      <c r="C23" s="15"/>
      <c r="D23" s="3"/>
      <c r="E23" s="21"/>
      <c r="F23" s="21"/>
      <c r="G23" s="3"/>
      <c r="H23" s="3"/>
      <c r="I23" s="3"/>
      <c r="J23" s="3"/>
      <c r="K23" s="22"/>
      <c r="L23" s="3"/>
      <c r="M23" s="3"/>
      <c r="N23" s="3"/>
      <c r="O23" s="3"/>
      <c r="P23" s="3"/>
      <c r="Q23" s="3"/>
      <c r="R23" s="3"/>
      <c r="S23" s="3"/>
      <c r="T23" s="3"/>
      <c r="U23" s="65"/>
      <c r="V23" s="65"/>
      <c r="W23" s="3"/>
    </row>
    <row r="24" spans="1:30" ht="15.75" customHeight="1" x14ac:dyDescent="0.35">
      <c r="A24" s="3"/>
      <c r="B24" s="14"/>
      <c r="D24" s="3"/>
      <c r="E24" s="21"/>
      <c r="F24" s="21"/>
      <c r="G24" s="3" t="s">
        <v>25</v>
      </c>
      <c r="H24" s="3"/>
      <c r="I24" s="3"/>
      <c r="J24" s="3"/>
      <c r="K24" s="73"/>
      <c r="L24" s="3"/>
      <c r="M24" s="3"/>
      <c r="N24" s="3"/>
      <c r="O24" s="3"/>
      <c r="P24" s="23"/>
      <c r="Q24" s="23" t="s">
        <v>20</v>
      </c>
      <c r="R24" s="23" t="s">
        <v>21</v>
      </c>
      <c r="S24" s="23" t="s">
        <v>22</v>
      </c>
      <c r="T24" s="23" t="s">
        <v>23</v>
      </c>
      <c r="U24" s="23" t="s">
        <v>24</v>
      </c>
      <c r="V24" s="3"/>
      <c r="W24" s="3"/>
      <c r="X24" s="13" t="s">
        <v>26</v>
      </c>
      <c r="Y24" s="6">
        <f>IF(Q25="x",1,0)*4</f>
        <v>0</v>
      </c>
      <c r="Z24" s="6">
        <f t="shared" ref="Z24:AC24" si="0">IF(R25="x",1,0)*4</f>
        <v>0</v>
      </c>
      <c r="AA24" s="6">
        <f t="shared" si="0"/>
        <v>0</v>
      </c>
      <c r="AB24" s="6">
        <f t="shared" si="0"/>
        <v>0</v>
      </c>
      <c r="AC24" s="6">
        <f t="shared" si="0"/>
        <v>0</v>
      </c>
    </row>
    <row r="25" spans="1:30" ht="15.75" customHeight="1" x14ac:dyDescent="0.35">
      <c r="A25" s="3"/>
      <c r="B25" s="14"/>
      <c r="C25" s="24"/>
      <c r="D25" s="3"/>
      <c r="E25" s="21"/>
      <c r="F25" s="21"/>
      <c r="G25" s="3"/>
      <c r="H25" s="3"/>
      <c r="I25" s="3"/>
      <c r="J25" s="3"/>
      <c r="K25" s="3"/>
      <c r="L25" s="3"/>
      <c r="M25" s="3"/>
      <c r="N25" s="3"/>
      <c r="O25" s="3"/>
      <c r="P25" s="23" t="s">
        <v>26</v>
      </c>
      <c r="Q25" s="54"/>
      <c r="R25" s="55"/>
      <c r="S25" s="55"/>
      <c r="T25" s="55"/>
      <c r="U25" s="58"/>
      <c r="V25" s="3"/>
      <c r="W25" s="3"/>
      <c r="X25" s="13" t="s">
        <v>27</v>
      </c>
      <c r="Y25" s="6">
        <f>IF(Q26="x",1,0)*2</f>
        <v>0</v>
      </c>
      <c r="Z25" s="6">
        <f t="shared" ref="Z25:AC25" si="1">IF(R26="x",1,0)*2</f>
        <v>0</v>
      </c>
      <c r="AA25" s="6">
        <f t="shared" si="1"/>
        <v>0</v>
      </c>
      <c r="AB25" s="6">
        <f t="shared" si="1"/>
        <v>0</v>
      </c>
      <c r="AC25" s="6">
        <f t="shared" si="1"/>
        <v>0</v>
      </c>
    </row>
    <row r="26" spans="1:30" ht="15.75" customHeight="1" x14ac:dyDescent="0.35">
      <c r="A26" s="3"/>
      <c r="B26" s="14"/>
      <c r="C26" s="15"/>
      <c r="D26" s="3"/>
      <c r="E26" s="21"/>
      <c r="F26" s="21"/>
      <c r="L26" s="3"/>
      <c r="M26" s="3"/>
      <c r="N26" s="3"/>
      <c r="O26" s="3"/>
      <c r="P26" s="23" t="s">
        <v>28</v>
      </c>
      <c r="Q26" s="56"/>
      <c r="R26" s="57"/>
      <c r="S26" s="57"/>
      <c r="T26" s="57"/>
      <c r="U26" s="59"/>
      <c r="V26" s="3"/>
      <c r="W26" s="3"/>
      <c r="X26" s="13" t="s">
        <v>29</v>
      </c>
      <c r="Y26" s="6">
        <f>IF(Q27="x",1,0)*4</f>
        <v>0</v>
      </c>
      <c r="Z26" s="6">
        <f t="shared" ref="Z26:AC26" si="2">IF(R27="x",1,0)*4</f>
        <v>0</v>
      </c>
      <c r="AA26" s="6">
        <f t="shared" si="2"/>
        <v>0</v>
      </c>
      <c r="AB26" s="6">
        <f t="shared" si="2"/>
        <v>0</v>
      </c>
      <c r="AC26" s="6">
        <f t="shared" si="2"/>
        <v>0</v>
      </c>
    </row>
    <row r="27" spans="1:30" ht="15.75" customHeight="1" x14ac:dyDescent="0.3">
      <c r="A27" s="3"/>
      <c r="B27" s="14"/>
      <c r="C27" s="15"/>
      <c r="D27" s="3"/>
      <c r="E27" s="21"/>
      <c r="F27" s="21"/>
      <c r="G27" s="3" t="s">
        <v>30</v>
      </c>
      <c r="H27" s="3"/>
      <c r="I27" s="3"/>
      <c r="J27" s="3"/>
      <c r="K27" s="73"/>
      <c r="L27" s="3"/>
      <c r="M27" s="3"/>
      <c r="N27" s="3"/>
      <c r="O27" s="3"/>
      <c r="P27" s="23" t="s">
        <v>29</v>
      </c>
      <c r="Q27" s="60"/>
      <c r="R27" s="61"/>
      <c r="S27" s="61"/>
      <c r="T27" s="61"/>
      <c r="U27" s="62"/>
      <c r="V27" s="3"/>
      <c r="W27" s="3"/>
      <c r="Y27" s="6">
        <f>IF(SUM(Y24:Y26)=10,10,SUM(Y24:Y26))</f>
        <v>0</v>
      </c>
      <c r="Z27" s="6">
        <f t="shared" ref="Z27:AC27" si="3">IF(SUM(Z24:Z26)=10,10,SUM(Z24:Z26))</f>
        <v>0</v>
      </c>
      <c r="AA27" s="6">
        <f t="shared" si="3"/>
        <v>0</v>
      </c>
      <c r="AB27" s="6">
        <f t="shared" si="3"/>
        <v>0</v>
      </c>
      <c r="AC27" s="6">
        <f t="shared" si="3"/>
        <v>0</v>
      </c>
      <c r="AD27" s="6">
        <f>SUM(Y27:AC27)</f>
        <v>0</v>
      </c>
    </row>
    <row r="28" spans="1:30" ht="6" customHeight="1" x14ac:dyDescent="0.3">
      <c r="A28" s="3"/>
      <c r="B28" s="14"/>
      <c r="C28" s="15"/>
      <c r="D28" s="3"/>
      <c r="E28" s="21"/>
      <c r="F28" s="21"/>
      <c r="G28" s="3"/>
      <c r="H28" s="3"/>
      <c r="I28" s="3"/>
      <c r="J28" s="3"/>
      <c r="K28" s="22"/>
      <c r="L28" s="3"/>
      <c r="M28" s="3"/>
      <c r="N28" s="3"/>
      <c r="O28" s="3"/>
      <c r="P28" s="23"/>
      <c r="Q28" s="3"/>
      <c r="R28" s="3"/>
      <c r="S28" s="3"/>
      <c r="T28" s="3"/>
      <c r="U28" s="3"/>
      <c r="V28" s="3"/>
      <c r="W28" s="3"/>
    </row>
    <row r="29" spans="1:30" ht="36" customHeight="1" x14ac:dyDescent="0.3">
      <c r="A29" s="3"/>
      <c r="B29" s="14"/>
      <c r="C29" s="15"/>
      <c r="D29" s="3"/>
      <c r="E29" s="21"/>
      <c r="F29" s="21"/>
      <c r="G29" s="132" t="str">
        <f>IF(K27="Ja",_xlfn._LONGTEXT("Hinweis: Für Kinder mit erhöhtem Betreuungsbedarf wird für die Berechnung des Gemeindebeitrags der Tarif pro Tag unter 18 Monaten herangezogen, unabhängig vom Alter der Kinder. Der erhöhte Betreuungsbedarf muss von einer spezialisierten Fachstelle abgeklä","rt werden."),"")</f>
        <v/>
      </c>
      <c r="H29" s="132"/>
      <c r="I29" s="132"/>
      <c r="J29" s="132"/>
      <c r="K29" s="132"/>
      <c r="L29" s="132"/>
      <c r="M29" s="132"/>
      <c r="N29" s="132"/>
      <c r="O29" s="132"/>
      <c r="P29" s="23"/>
      <c r="Q29" s="147" t="str">
        <f>IF(AD27&gt;48.6,"Für die Berechnung werden höchstens 245 Betreuungstage pro Kind und Jahr angerechnet.","")</f>
        <v/>
      </c>
      <c r="R29" s="147"/>
      <c r="S29" s="147"/>
      <c r="T29" s="147"/>
      <c r="U29" s="147"/>
      <c r="V29" s="3"/>
      <c r="W29" s="3"/>
    </row>
    <row r="30" spans="1:30" ht="15.75" customHeight="1" x14ac:dyDescent="0.3">
      <c r="A30" s="3"/>
      <c r="B30" s="14"/>
      <c r="C30" s="15"/>
      <c r="D30" s="3"/>
      <c r="E30" s="21"/>
      <c r="F30" s="21"/>
      <c r="G30" s="3"/>
      <c r="H30" s="3"/>
      <c r="I30" s="3"/>
      <c r="J30" s="3"/>
      <c r="K30" s="22"/>
      <c r="L30" s="3"/>
      <c r="M30" s="3"/>
      <c r="N30" s="3"/>
      <c r="O30" s="3"/>
      <c r="P30" s="23"/>
      <c r="Q30" s="3"/>
      <c r="R30" s="3"/>
      <c r="S30" s="3"/>
      <c r="T30" s="3"/>
      <c r="U30" s="3"/>
      <c r="V30" s="3"/>
      <c r="W30" s="3"/>
    </row>
    <row r="31" spans="1:30" ht="6" customHeight="1" x14ac:dyDescent="0.25">
      <c r="A31" s="3"/>
      <c r="B31" s="18"/>
      <c r="C31" s="3"/>
      <c r="D31" s="3"/>
      <c r="E31" s="21"/>
      <c r="F31" s="21"/>
      <c r="G31" s="19"/>
      <c r="H31" s="19"/>
      <c r="I31" s="19"/>
      <c r="J31" s="19"/>
      <c r="K31" s="19"/>
      <c r="L31" s="19"/>
      <c r="M31" s="19"/>
      <c r="N31" s="19"/>
      <c r="O31" s="19"/>
      <c r="P31" s="19"/>
      <c r="Q31" s="19"/>
      <c r="R31" s="19"/>
      <c r="S31" s="19"/>
      <c r="T31" s="19"/>
      <c r="U31" s="19"/>
      <c r="V31" s="19"/>
      <c r="W31" s="3"/>
    </row>
    <row r="32" spans="1:30" ht="15.75" customHeight="1" x14ac:dyDescent="0.35">
      <c r="A32" s="3"/>
      <c r="B32" s="18"/>
      <c r="C32" s="3"/>
      <c r="D32" s="3"/>
      <c r="E32" s="21"/>
      <c r="F32" s="21"/>
      <c r="G32" s="15" t="s">
        <v>31</v>
      </c>
      <c r="I32" s="3"/>
      <c r="J32" s="3"/>
      <c r="K32" s="3"/>
      <c r="L32" s="3"/>
      <c r="M32" s="3"/>
      <c r="N32" s="3"/>
      <c r="O32" s="3"/>
      <c r="P32" s="3" t="s">
        <v>18</v>
      </c>
      <c r="Q32" s="3"/>
      <c r="R32" s="3"/>
      <c r="S32" s="3"/>
      <c r="T32" s="3"/>
      <c r="U32" s="3"/>
      <c r="V32" s="3"/>
      <c r="W32" s="3"/>
      <c r="Y32" s="13" t="s">
        <v>20</v>
      </c>
      <c r="Z32" s="13" t="s">
        <v>21</v>
      </c>
      <c r="AA32" s="13" t="s">
        <v>22</v>
      </c>
      <c r="AB32" s="13" t="s">
        <v>23</v>
      </c>
      <c r="AC32" s="13" t="s">
        <v>24</v>
      </c>
    </row>
    <row r="33" spans="1:30" ht="6" customHeight="1" x14ac:dyDescent="0.25">
      <c r="A33" s="3"/>
      <c r="B33" s="18"/>
      <c r="C33" s="3"/>
      <c r="D33" s="3"/>
      <c r="E33" s="21"/>
      <c r="F33" s="21"/>
      <c r="G33" s="3"/>
      <c r="H33" s="3"/>
      <c r="I33" s="3"/>
      <c r="J33" s="3"/>
      <c r="K33" s="3"/>
      <c r="L33" s="3"/>
      <c r="M33" s="3"/>
      <c r="N33" s="3"/>
      <c r="O33" s="3"/>
      <c r="P33" s="3"/>
      <c r="Q33" s="3"/>
      <c r="R33" s="3"/>
      <c r="S33" s="3"/>
      <c r="T33" s="3"/>
      <c r="U33" s="3"/>
      <c r="V33" s="3"/>
      <c r="W33" s="3"/>
    </row>
    <row r="34" spans="1:30" ht="15.75" customHeight="1" x14ac:dyDescent="0.35">
      <c r="A34" s="3"/>
      <c r="B34" s="18"/>
      <c r="C34" s="3"/>
      <c r="D34" s="3"/>
      <c r="E34" s="21"/>
      <c r="F34" s="21"/>
      <c r="G34" s="3" t="s">
        <v>25</v>
      </c>
      <c r="H34" s="3"/>
      <c r="I34" s="3"/>
      <c r="J34" s="3"/>
      <c r="K34" s="73"/>
      <c r="L34" s="3"/>
      <c r="M34" s="3"/>
      <c r="N34" s="3"/>
      <c r="O34" s="3"/>
      <c r="P34" s="23"/>
      <c r="Q34" s="23" t="s">
        <v>20</v>
      </c>
      <c r="R34" s="23" t="s">
        <v>21</v>
      </c>
      <c r="S34" s="23" t="s">
        <v>22</v>
      </c>
      <c r="T34" s="23" t="s">
        <v>23</v>
      </c>
      <c r="U34" s="23" t="s">
        <v>24</v>
      </c>
      <c r="V34" s="3"/>
      <c r="W34" s="3"/>
      <c r="X34" s="13" t="s">
        <v>26</v>
      </c>
      <c r="Y34" s="6">
        <f>IF(Q35="x",1,0)*4</f>
        <v>0</v>
      </c>
      <c r="Z34" s="6">
        <f t="shared" ref="Z34" si="4">IF(R35="x",1,0)*4</f>
        <v>0</v>
      </c>
      <c r="AA34" s="6">
        <f t="shared" ref="AA34" si="5">IF(S35="x",1,0)*4</f>
        <v>0</v>
      </c>
      <c r="AB34" s="6">
        <f t="shared" ref="AB34" si="6">IF(T35="x",1,0)*4</f>
        <v>0</v>
      </c>
      <c r="AC34" s="6">
        <f t="shared" ref="AC34" si="7">IF(U35="x",1,0)*4</f>
        <v>0</v>
      </c>
    </row>
    <row r="35" spans="1:30" ht="15.75" customHeight="1" x14ac:dyDescent="0.35">
      <c r="A35" s="3"/>
      <c r="B35" s="18"/>
      <c r="C35" s="3"/>
      <c r="D35" s="3"/>
      <c r="E35" s="21"/>
      <c r="F35" s="21"/>
      <c r="G35" s="3"/>
      <c r="H35" s="3"/>
      <c r="I35" s="3"/>
      <c r="J35" s="3"/>
      <c r="K35" s="3"/>
      <c r="L35" s="3"/>
      <c r="M35" s="3"/>
      <c r="N35" s="3"/>
      <c r="O35" s="3"/>
      <c r="P35" s="23" t="s">
        <v>26</v>
      </c>
      <c r="Q35" s="54"/>
      <c r="R35" s="63"/>
      <c r="S35" s="55"/>
      <c r="T35" s="55"/>
      <c r="U35" s="64"/>
      <c r="V35" s="3"/>
      <c r="W35" s="3"/>
      <c r="X35" s="13" t="s">
        <v>27</v>
      </c>
      <c r="Y35" s="6">
        <f>IF(Q36="x",1,0)*2</f>
        <v>0</v>
      </c>
      <c r="Z35" s="6">
        <f t="shared" ref="Z35" si="8">IF(R36="x",1,0)*2</f>
        <v>0</v>
      </c>
      <c r="AA35" s="6">
        <f t="shared" ref="AA35" si="9">IF(S36="x",1,0)*2</f>
        <v>0</v>
      </c>
      <c r="AB35" s="6">
        <f t="shared" ref="AB35" si="10">IF(T36="x",1,0)*2</f>
        <v>0</v>
      </c>
      <c r="AC35" s="6">
        <f t="shared" ref="AC35" si="11">IF(U36="x",1,0)*2</f>
        <v>0</v>
      </c>
    </row>
    <row r="36" spans="1:30" ht="15.75" customHeight="1" x14ac:dyDescent="0.35">
      <c r="A36" s="3"/>
      <c r="B36" s="18"/>
      <c r="C36" s="3"/>
      <c r="D36" s="3"/>
      <c r="E36" s="21"/>
      <c r="F36" s="21"/>
      <c r="G36" s="3"/>
      <c r="H36" s="3"/>
      <c r="I36" s="3"/>
      <c r="J36" s="3"/>
      <c r="K36" s="16"/>
      <c r="L36" s="3"/>
      <c r="M36" s="3"/>
      <c r="N36" s="3"/>
      <c r="O36" s="3"/>
      <c r="P36" s="23" t="s">
        <v>28</v>
      </c>
      <c r="Q36" s="56"/>
      <c r="R36" s="57"/>
      <c r="S36" s="57"/>
      <c r="T36" s="57"/>
      <c r="U36" s="59"/>
      <c r="V36" s="3"/>
      <c r="W36" s="3"/>
      <c r="X36" s="13" t="s">
        <v>29</v>
      </c>
      <c r="Y36" s="6">
        <f>IF(Q37="x",1,0)*4</f>
        <v>0</v>
      </c>
      <c r="Z36" s="6">
        <f t="shared" ref="Z36" si="12">IF(R37="x",1,0)*4</f>
        <v>0</v>
      </c>
      <c r="AA36" s="6">
        <f t="shared" ref="AA36" si="13">IF(S37="x",1,0)*4</f>
        <v>0</v>
      </c>
      <c r="AB36" s="6">
        <f t="shared" ref="AB36" si="14">IF(T37="x",1,0)*4</f>
        <v>0</v>
      </c>
      <c r="AC36" s="6">
        <f t="shared" ref="AC36" si="15">IF(U37="x",1,0)*4</f>
        <v>0</v>
      </c>
    </row>
    <row r="37" spans="1:30" ht="15.75" customHeight="1" x14ac:dyDescent="0.25">
      <c r="A37" s="3"/>
      <c r="B37" s="18"/>
      <c r="C37" s="3"/>
      <c r="D37" s="3"/>
      <c r="E37" s="21"/>
      <c r="F37" s="21"/>
      <c r="G37" s="3" t="s">
        <v>30</v>
      </c>
      <c r="H37" s="3"/>
      <c r="I37" s="3"/>
      <c r="J37" s="3"/>
      <c r="K37" s="73"/>
      <c r="L37" s="3"/>
      <c r="M37" s="3"/>
      <c r="N37" s="3"/>
      <c r="O37" s="3"/>
      <c r="P37" s="23" t="s">
        <v>29</v>
      </c>
      <c r="Q37" s="60"/>
      <c r="R37" s="61"/>
      <c r="S37" s="61"/>
      <c r="T37" s="61"/>
      <c r="U37" s="62"/>
      <c r="V37" s="3"/>
      <c r="W37" s="3"/>
      <c r="Y37" s="6">
        <f>IF(SUM(Y34:Y36)=10,10,SUM(Y34:Y36))</f>
        <v>0</v>
      </c>
      <c r="Z37" s="6">
        <f t="shared" ref="Z37:AC37" si="16">IF(SUM(Z34:Z36)=10,10,SUM(Z34:Z36))</f>
        <v>0</v>
      </c>
      <c r="AA37" s="6">
        <f t="shared" si="16"/>
        <v>0</v>
      </c>
      <c r="AB37" s="6">
        <f t="shared" si="16"/>
        <v>0</v>
      </c>
      <c r="AC37" s="6">
        <f t="shared" si="16"/>
        <v>0</v>
      </c>
      <c r="AD37" s="6">
        <f>SUM(Y37:AC37)</f>
        <v>0</v>
      </c>
    </row>
    <row r="38" spans="1:30" ht="6" customHeight="1" x14ac:dyDescent="0.25">
      <c r="A38" s="3"/>
      <c r="B38" s="18"/>
      <c r="C38" s="3"/>
      <c r="D38" s="3"/>
      <c r="E38" s="21"/>
      <c r="F38" s="21"/>
      <c r="G38" s="3"/>
      <c r="H38" s="3"/>
      <c r="I38" s="3"/>
      <c r="J38" s="3"/>
      <c r="K38" s="22"/>
      <c r="L38" s="3"/>
      <c r="M38" s="3"/>
      <c r="N38" s="3"/>
      <c r="O38" s="3"/>
      <c r="P38" s="23"/>
      <c r="Q38" s="3"/>
      <c r="R38" s="3"/>
      <c r="S38" s="3"/>
      <c r="T38" s="3"/>
      <c r="U38" s="3"/>
      <c r="V38" s="3"/>
      <c r="W38" s="3"/>
    </row>
    <row r="39" spans="1:30" ht="36" customHeight="1" x14ac:dyDescent="0.25">
      <c r="A39" s="3"/>
      <c r="B39" s="18"/>
      <c r="C39" s="3"/>
      <c r="D39" s="3"/>
      <c r="E39" s="21"/>
      <c r="F39" s="21"/>
      <c r="G39" s="132" t="str">
        <f>IF(K37="Ja",_xlfn._LONGTEXT("Hinweis: Für Kinder mit erhöhtem Betreuungsbedarf wird für die Berechnung des Gemeindebeitrags der Tarif pro Tag unter 18 Monaten herangezogen, unabhängig vom Alter der Kinder. Der erhöhte Betreuungsbedarf muss von einer spezialisierten Fachstelle abgeklä","rt werden."),"")</f>
        <v/>
      </c>
      <c r="H39" s="132"/>
      <c r="I39" s="132"/>
      <c r="J39" s="132"/>
      <c r="K39" s="132"/>
      <c r="L39" s="132"/>
      <c r="M39" s="132"/>
      <c r="N39" s="132"/>
      <c r="O39" s="132"/>
      <c r="P39" s="23"/>
      <c r="Q39" s="147" t="str">
        <f>IF(AD37&gt;48.6,"Für die Berechnung werden höchstens 245 Betreuungstage pro Kind und Jahr angerechnet.","")</f>
        <v/>
      </c>
      <c r="R39" s="147"/>
      <c r="S39" s="147"/>
      <c r="T39" s="147"/>
      <c r="U39" s="147"/>
      <c r="V39" s="3"/>
      <c r="W39" s="3"/>
    </row>
    <row r="40" spans="1:30" ht="15.75" customHeight="1" x14ac:dyDescent="0.25">
      <c r="A40" s="3"/>
      <c r="B40" s="18"/>
      <c r="C40" s="3"/>
      <c r="D40" s="3"/>
      <c r="E40" s="21"/>
      <c r="F40" s="21"/>
      <c r="G40" s="3"/>
      <c r="H40" s="3"/>
      <c r="I40" s="3"/>
      <c r="J40" s="3"/>
      <c r="K40" s="3"/>
      <c r="L40" s="3"/>
      <c r="M40" s="3"/>
      <c r="N40" s="3"/>
      <c r="O40" s="3"/>
      <c r="P40" s="23"/>
      <c r="Q40" s="3"/>
      <c r="R40" s="3"/>
      <c r="S40" s="3"/>
      <c r="T40" s="3"/>
      <c r="U40" s="3"/>
      <c r="V40" s="3"/>
      <c r="W40" s="3"/>
    </row>
    <row r="41" spans="1:30" ht="6" customHeight="1" x14ac:dyDescent="0.25">
      <c r="A41" s="3"/>
      <c r="B41" s="18"/>
      <c r="C41" s="3"/>
      <c r="D41" s="3"/>
      <c r="E41" s="21"/>
      <c r="F41" s="21"/>
      <c r="G41" s="19"/>
      <c r="H41" s="19"/>
      <c r="I41" s="19"/>
      <c r="J41" s="19"/>
      <c r="K41" s="19"/>
      <c r="L41" s="19"/>
      <c r="M41" s="19"/>
      <c r="N41" s="19"/>
      <c r="O41" s="19"/>
      <c r="P41" s="19"/>
      <c r="Q41" s="19"/>
      <c r="R41" s="19"/>
      <c r="S41" s="19"/>
      <c r="T41" s="19"/>
      <c r="U41" s="19"/>
      <c r="V41" s="19"/>
      <c r="W41" s="3"/>
    </row>
    <row r="42" spans="1:30" ht="15.75" customHeight="1" x14ac:dyDescent="0.35">
      <c r="A42" s="3"/>
      <c r="B42" s="18"/>
      <c r="C42" s="3"/>
      <c r="D42" s="3"/>
      <c r="E42" s="21"/>
      <c r="F42" s="21"/>
      <c r="G42" s="15" t="s">
        <v>32</v>
      </c>
      <c r="H42" s="3"/>
      <c r="I42" s="3"/>
      <c r="J42" s="3"/>
      <c r="K42" s="3"/>
      <c r="L42" s="3"/>
      <c r="M42" s="3"/>
      <c r="N42" s="3"/>
      <c r="O42" s="3"/>
      <c r="P42" s="3" t="s">
        <v>18</v>
      </c>
      <c r="Q42" s="3"/>
      <c r="R42" s="3"/>
      <c r="S42" s="3"/>
      <c r="T42" s="3"/>
      <c r="U42" s="3"/>
      <c r="V42" s="3"/>
      <c r="W42" s="3"/>
      <c r="Y42" s="13" t="s">
        <v>20</v>
      </c>
      <c r="Z42" s="13" t="s">
        <v>21</v>
      </c>
      <c r="AA42" s="13" t="s">
        <v>22</v>
      </c>
      <c r="AB42" s="13" t="s">
        <v>23</v>
      </c>
      <c r="AC42" s="13" t="s">
        <v>24</v>
      </c>
    </row>
    <row r="43" spans="1:30" ht="5.25" customHeight="1" x14ac:dyDescent="0.25">
      <c r="A43" s="3"/>
      <c r="B43" s="18"/>
      <c r="C43" s="3"/>
      <c r="D43" s="3"/>
      <c r="E43" s="21"/>
      <c r="F43" s="21"/>
      <c r="G43" s="3"/>
      <c r="H43" s="3"/>
      <c r="I43" s="3"/>
      <c r="J43" s="3"/>
      <c r="K43" s="3"/>
      <c r="L43" s="3"/>
      <c r="M43" s="3"/>
      <c r="N43" s="3"/>
      <c r="O43" s="3"/>
      <c r="P43" s="3"/>
      <c r="Q43" s="3"/>
      <c r="R43" s="3"/>
      <c r="S43" s="3"/>
      <c r="T43" s="3"/>
      <c r="U43" s="3"/>
      <c r="V43" s="3"/>
      <c r="W43" s="3"/>
    </row>
    <row r="44" spans="1:30" ht="15.75" customHeight="1" x14ac:dyDescent="0.35">
      <c r="A44" s="3"/>
      <c r="B44" s="18"/>
      <c r="C44" s="3"/>
      <c r="D44" s="3"/>
      <c r="E44" s="21"/>
      <c r="F44" s="21"/>
      <c r="G44" s="3" t="s">
        <v>25</v>
      </c>
      <c r="H44" s="3"/>
      <c r="I44" s="3"/>
      <c r="J44" s="3"/>
      <c r="K44" s="73"/>
      <c r="L44" s="3"/>
      <c r="M44" s="3"/>
      <c r="N44" s="3"/>
      <c r="O44" s="3"/>
      <c r="P44" s="23"/>
      <c r="Q44" s="23" t="s">
        <v>20</v>
      </c>
      <c r="R44" s="23" t="s">
        <v>21</v>
      </c>
      <c r="S44" s="23" t="s">
        <v>22</v>
      </c>
      <c r="T44" s="23" t="s">
        <v>23</v>
      </c>
      <c r="U44" s="23" t="s">
        <v>24</v>
      </c>
      <c r="V44" s="3"/>
      <c r="W44" s="3"/>
      <c r="X44" s="13" t="s">
        <v>26</v>
      </c>
      <c r="Y44" s="6">
        <f>IF(Q45="x",1,0)*4</f>
        <v>0</v>
      </c>
      <c r="Z44" s="6">
        <f t="shared" ref="Z44" si="17">IF(R45="x",1,0)*4</f>
        <v>0</v>
      </c>
      <c r="AA44" s="6">
        <f t="shared" ref="AA44" si="18">IF(S45="x",1,0)*4</f>
        <v>0</v>
      </c>
      <c r="AB44" s="6">
        <f t="shared" ref="AB44" si="19">IF(T45="x",1,0)*4</f>
        <v>0</v>
      </c>
      <c r="AC44" s="6">
        <f t="shared" ref="AC44" si="20">IF(U45="x",1,0)*4</f>
        <v>0</v>
      </c>
    </row>
    <row r="45" spans="1:30" ht="15.75" customHeight="1" x14ac:dyDescent="0.35">
      <c r="A45" s="3"/>
      <c r="B45" s="18"/>
      <c r="C45" s="3"/>
      <c r="D45" s="3"/>
      <c r="E45" s="21"/>
      <c r="F45" s="21"/>
      <c r="G45" s="3"/>
      <c r="H45" s="3"/>
      <c r="I45" s="3"/>
      <c r="J45" s="3"/>
      <c r="K45" s="3"/>
      <c r="L45" s="3"/>
      <c r="M45" s="3"/>
      <c r="N45" s="3"/>
      <c r="O45" s="3"/>
      <c r="P45" s="23" t="s">
        <v>26</v>
      </c>
      <c r="Q45" s="54"/>
      <c r="R45" s="55"/>
      <c r="S45" s="55"/>
      <c r="T45" s="55"/>
      <c r="U45" s="58"/>
      <c r="V45" s="3"/>
      <c r="W45" s="3"/>
      <c r="X45" s="13" t="s">
        <v>27</v>
      </c>
      <c r="Y45" s="6">
        <f>IF(Q46="x",1,0)*2</f>
        <v>0</v>
      </c>
      <c r="Z45" s="6">
        <f t="shared" ref="Z45" si="21">IF(R46="x",1,0)*2</f>
        <v>0</v>
      </c>
      <c r="AA45" s="6">
        <f t="shared" ref="AA45" si="22">IF(S46="x",1,0)*2</f>
        <v>0</v>
      </c>
      <c r="AB45" s="6">
        <f t="shared" ref="AB45" si="23">IF(T46="x",1,0)*2</f>
        <v>0</v>
      </c>
      <c r="AC45" s="6">
        <f t="shared" ref="AC45" si="24">IF(U46="x",1,0)*2</f>
        <v>0</v>
      </c>
    </row>
    <row r="46" spans="1:30" ht="15.75" customHeight="1" x14ac:dyDescent="0.35">
      <c r="A46" s="3"/>
      <c r="B46" s="18"/>
      <c r="C46" s="3"/>
      <c r="D46" s="3"/>
      <c r="E46" s="21"/>
      <c r="F46" s="21"/>
      <c r="G46" s="3"/>
      <c r="H46" s="3"/>
      <c r="I46" s="3"/>
      <c r="J46" s="3"/>
      <c r="K46" s="16"/>
      <c r="L46" s="3"/>
      <c r="M46" s="3"/>
      <c r="N46" s="3"/>
      <c r="O46" s="3"/>
      <c r="P46" s="23" t="s">
        <v>28</v>
      </c>
      <c r="Q46" s="56"/>
      <c r="R46" s="57"/>
      <c r="S46" s="57"/>
      <c r="T46" s="57"/>
      <c r="U46" s="59"/>
      <c r="V46" s="3"/>
      <c r="W46" s="3"/>
      <c r="X46" s="13" t="s">
        <v>29</v>
      </c>
      <c r="Y46" s="6">
        <f>IF(Q47="x",1,0)*4</f>
        <v>0</v>
      </c>
      <c r="Z46" s="6">
        <f t="shared" ref="Z46" si="25">IF(R47="x",1,0)*4</f>
        <v>0</v>
      </c>
      <c r="AA46" s="6">
        <f t="shared" ref="AA46" si="26">IF(S47="x",1,0)*4</f>
        <v>0</v>
      </c>
      <c r="AB46" s="6">
        <f t="shared" ref="AB46" si="27">IF(T47="x",1,0)*4</f>
        <v>0</v>
      </c>
      <c r="AC46" s="6">
        <f t="shared" ref="AC46" si="28">IF(U47="x",1,0)*4</f>
        <v>0</v>
      </c>
    </row>
    <row r="47" spans="1:30" ht="15.75" customHeight="1" x14ac:dyDescent="0.25">
      <c r="A47" s="3"/>
      <c r="B47" s="18"/>
      <c r="C47" s="3"/>
      <c r="D47" s="3"/>
      <c r="E47" s="21"/>
      <c r="F47" s="21"/>
      <c r="G47" s="3" t="s">
        <v>30</v>
      </c>
      <c r="H47" s="3"/>
      <c r="I47" s="3"/>
      <c r="J47" s="3"/>
      <c r="K47" s="73" t="s">
        <v>16</v>
      </c>
      <c r="L47" s="3"/>
      <c r="M47" s="3"/>
      <c r="N47" s="3"/>
      <c r="O47" s="3"/>
      <c r="P47" s="23" t="s">
        <v>29</v>
      </c>
      <c r="Q47" s="60"/>
      <c r="R47" s="61"/>
      <c r="S47" s="61"/>
      <c r="T47" s="61"/>
      <c r="U47" s="62"/>
      <c r="V47" s="3"/>
      <c r="W47" s="3"/>
      <c r="Y47" s="6">
        <f>IF(SUM(Y44:Y46)=10,10,SUM(Y44:Y46))</f>
        <v>0</v>
      </c>
      <c r="Z47" s="6">
        <f t="shared" ref="Z47:AC47" si="29">IF(SUM(Z44:Z46)=10,10,SUM(Z44:Z46))</f>
        <v>0</v>
      </c>
      <c r="AA47" s="6">
        <f t="shared" si="29"/>
        <v>0</v>
      </c>
      <c r="AB47" s="6">
        <f t="shared" si="29"/>
        <v>0</v>
      </c>
      <c r="AC47" s="6">
        <f t="shared" si="29"/>
        <v>0</v>
      </c>
      <c r="AD47" s="6">
        <f>SUM(Y47:AC47)</f>
        <v>0</v>
      </c>
    </row>
    <row r="48" spans="1:30" ht="6" customHeight="1" x14ac:dyDescent="0.25">
      <c r="A48" s="3"/>
      <c r="B48" s="18"/>
      <c r="C48" s="3"/>
      <c r="D48" s="3"/>
      <c r="E48" s="21"/>
      <c r="F48" s="21"/>
      <c r="G48" s="3"/>
      <c r="H48" s="3"/>
      <c r="I48" s="3"/>
      <c r="J48" s="3"/>
      <c r="K48" s="22"/>
      <c r="L48" s="3"/>
      <c r="M48" s="3"/>
      <c r="N48" s="3"/>
      <c r="O48" s="3"/>
      <c r="P48" s="23"/>
      <c r="Q48" s="3"/>
      <c r="R48" s="3"/>
      <c r="S48" s="3"/>
      <c r="T48" s="3"/>
      <c r="U48" s="3"/>
      <c r="V48" s="3"/>
      <c r="W48" s="3"/>
    </row>
    <row r="49" spans="1:30" ht="36" customHeight="1" x14ac:dyDescent="0.25">
      <c r="A49" s="3"/>
      <c r="B49" s="18"/>
      <c r="C49" s="3"/>
      <c r="D49" s="3"/>
      <c r="E49" s="21"/>
      <c r="F49" s="21"/>
      <c r="G49" s="132" t="str">
        <f>IF(K47="Ja",_xlfn._LONGTEXT("Hinweis: Für Kinder mit erhöhtem Betreuungsbedarf wird für die Berechnung des Gemeindebeitrags der Tarif pro Tag unter 18 Monaten herangezogen, unabhängig vom Alter der Kinder. Der erhöhte Betreuungsbedarf muss von einer spezialisierten Fachstelle abgeklä","rt werden."),"")</f>
        <v/>
      </c>
      <c r="H49" s="132"/>
      <c r="I49" s="132"/>
      <c r="J49" s="132"/>
      <c r="K49" s="132"/>
      <c r="L49" s="132"/>
      <c r="M49" s="132"/>
      <c r="N49" s="132"/>
      <c r="O49" s="132"/>
      <c r="P49" s="23"/>
      <c r="Q49" s="147" t="str">
        <f>IF(AD47&gt;48.6,"Für die Berechnung werden höchstens 245 Betreuungstage pro Kind und Jahr angerechnet.","")</f>
        <v/>
      </c>
      <c r="R49" s="147"/>
      <c r="S49" s="147"/>
      <c r="T49" s="147"/>
      <c r="U49" s="147"/>
      <c r="V49" s="3"/>
      <c r="W49" s="3"/>
    </row>
    <row r="50" spans="1:30" ht="15.75" customHeight="1" x14ac:dyDescent="0.25">
      <c r="A50" s="3"/>
      <c r="B50" s="18"/>
      <c r="C50" s="3"/>
      <c r="D50" s="3"/>
      <c r="E50" s="21"/>
      <c r="F50" s="21"/>
      <c r="G50" s="3"/>
      <c r="H50" s="3"/>
      <c r="I50" s="3"/>
      <c r="J50" s="3"/>
      <c r="K50" s="3"/>
      <c r="L50" s="3"/>
      <c r="M50" s="3"/>
      <c r="N50" s="3"/>
      <c r="O50" s="3"/>
      <c r="P50" s="23"/>
      <c r="Q50" s="3"/>
      <c r="R50" s="3"/>
      <c r="S50" s="3"/>
      <c r="T50" s="3"/>
      <c r="U50" s="3"/>
      <c r="V50" s="3"/>
      <c r="W50" s="3"/>
    </row>
    <row r="51" spans="1:30" ht="6" customHeight="1" x14ac:dyDescent="0.25">
      <c r="A51" s="3"/>
      <c r="B51" s="18"/>
      <c r="C51" s="3"/>
      <c r="D51" s="3"/>
      <c r="E51" s="21"/>
      <c r="F51" s="21"/>
      <c r="G51" s="19"/>
      <c r="H51" s="19"/>
      <c r="I51" s="19"/>
      <c r="J51" s="19"/>
      <c r="K51" s="19"/>
      <c r="L51" s="19"/>
      <c r="M51" s="19"/>
      <c r="N51" s="19"/>
      <c r="O51" s="19"/>
      <c r="P51" s="19"/>
      <c r="Q51" s="19"/>
      <c r="R51" s="19"/>
      <c r="S51" s="19"/>
      <c r="T51" s="19"/>
      <c r="U51" s="19"/>
      <c r="V51" s="19"/>
      <c r="W51" s="3"/>
    </row>
    <row r="52" spans="1:30" ht="15.75" customHeight="1" x14ac:dyDescent="0.35">
      <c r="A52" s="3"/>
      <c r="B52" s="18"/>
      <c r="C52" s="3"/>
      <c r="D52" s="3"/>
      <c r="E52" s="21"/>
      <c r="F52" s="21"/>
      <c r="G52" s="15" t="s">
        <v>33</v>
      </c>
      <c r="H52" s="3"/>
      <c r="I52" s="3"/>
      <c r="J52" s="3"/>
      <c r="K52" s="3"/>
      <c r="L52" s="3"/>
      <c r="M52" s="3"/>
      <c r="N52" s="3"/>
      <c r="O52" s="3"/>
      <c r="P52" s="3" t="s">
        <v>18</v>
      </c>
      <c r="Q52" s="3"/>
      <c r="R52" s="3"/>
      <c r="S52" s="3"/>
      <c r="T52" s="3"/>
      <c r="U52" s="3"/>
      <c r="V52" s="3"/>
      <c r="W52" s="3"/>
      <c r="Y52" s="13" t="s">
        <v>20</v>
      </c>
      <c r="Z52" s="13" t="s">
        <v>21</v>
      </c>
      <c r="AA52" s="13" t="s">
        <v>22</v>
      </c>
      <c r="AB52" s="13" t="s">
        <v>23</v>
      </c>
      <c r="AC52" s="13" t="s">
        <v>24</v>
      </c>
    </row>
    <row r="53" spans="1:30" ht="6" customHeight="1" x14ac:dyDescent="0.25">
      <c r="A53" s="3"/>
      <c r="B53" s="18"/>
      <c r="C53" s="3"/>
      <c r="D53" s="3"/>
      <c r="E53" s="21"/>
      <c r="F53" s="21"/>
      <c r="G53" s="3"/>
      <c r="H53" s="3"/>
      <c r="I53" s="3"/>
      <c r="J53" s="3"/>
      <c r="K53" s="3"/>
      <c r="L53" s="3"/>
      <c r="M53" s="3"/>
      <c r="N53" s="3"/>
      <c r="O53" s="3"/>
      <c r="P53" s="3"/>
      <c r="Q53" s="3"/>
      <c r="R53" s="3"/>
      <c r="S53" s="3"/>
      <c r="T53" s="3"/>
      <c r="U53" s="3"/>
      <c r="V53" s="3"/>
      <c r="W53" s="3"/>
    </row>
    <row r="54" spans="1:30" ht="15.75" customHeight="1" x14ac:dyDescent="0.35">
      <c r="A54" s="3"/>
      <c r="B54" s="18"/>
      <c r="C54" s="3"/>
      <c r="D54" s="3"/>
      <c r="E54" s="21"/>
      <c r="F54" s="21"/>
      <c r="G54" s="3" t="s">
        <v>25</v>
      </c>
      <c r="H54" s="3"/>
      <c r="I54" s="3"/>
      <c r="J54" s="3"/>
      <c r="K54" s="73"/>
      <c r="L54" s="3"/>
      <c r="M54" s="3"/>
      <c r="N54" s="3"/>
      <c r="O54" s="3"/>
      <c r="P54" s="23"/>
      <c r="Q54" s="23" t="s">
        <v>20</v>
      </c>
      <c r="R54" s="23" t="s">
        <v>21</v>
      </c>
      <c r="S54" s="23" t="s">
        <v>22</v>
      </c>
      <c r="T54" s="23" t="s">
        <v>23</v>
      </c>
      <c r="U54" s="23" t="s">
        <v>24</v>
      </c>
      <c r="V54" s="3"/>
      <c r="W54" s="3"/>
      <c r="X54" s="13" t="s">
        <v>26</v>
      </c>
      <c r="Y54" s="6">
        <f>IF(Q55="x",1,0)*4</f>
        <v>0</v>
      </c>
      <c r="Z54" s="6">
        <f t="shared" ref="Z54" si="30">IF(R55="x",1,0)*4</f>
        <v>0</v>
      </c>
      <c r="AA54" s="6">
        <f t="shared" ref="AA54" si="31">IF(S55="x",1,0)*4</f>
        <v>0</v>
      </c>
      <c r="AB54" s="6">
        <f t="shared" ref="AB54" si="32">IF(T55="x",1,0)*4</f>
        <v>0</v>
      </c>
      <c r="AC54" s="6">
        <f t="shared" ref="AC54" si="33">IF(U55="x",1,0)*4</f>
        <v>0</v>
      </c>
    </row>
    <row r="55" spans="1:30" ht="15.75" customHeight="1" x14ac:dyDescent="0.35">
      <c r="A55" s="3"/>
      <c r="B55" s="18"/>
      <c r="C55" s="3"/>
      <c r="D55" s="3"/>
      <c r="E55" s="21"/>
      <c r="F55" s="21"/>
      <c r="G55" s="3"/>
      <c r="H55" s="3"/>
      <c r="I55" s="3"/>
      <c r="J55" s="3"/>
      <c r="K55" s="3"/>
      <c r="L55" s="3"/>
      <c r="M55" s="3"/>
      <c r="N55" s="3"/>
      <c r="O55" s="3"/>
      <c r="P55" s="23" t="s">
        <v>26</v>
      </c>
      <c r="Q55" s="54"/>
      <c r="R55" s="55"/>
      <c r="S55" s="55"/>
      <c r="T55" s="55"/>
      <c r="U55" s="58"/>
      <c r="V55" s="3"/>
      <c r="W55" s="3"/>
      <c r="X55" s="13" t="s">
        <v>27</v>
      </c>
      <c r="Y55" s="6">
        <f>IF(Q56="x",1,0)*2</f>
        <v>0</v>
      </c>
      <c r="Z55" s="6">
        <f t="shared" ref="Z55" si="34">IF(R56="x",1,0)*2</f>
        <v>0</v>
      </c>
      <c r="AA55" s="6">
        <f t="shared" ref="AA55" si="35">IF(S56="x",1,0)*2</f>
        <v>0</v>
      </c>
      <c r="AB55" s="6">
        <f t="shared" ref="AB55" si="36">IF(T56="x",1,0)*2</f>
        <v>0</v>
      </c>
      <c r="AC55" s="6">
        <f t="shared" ref="AC55" si="37">IF(U56="x",1,0)*2</f>
        <v>0</v>
      </c>
    </row>
    <row r="56" spans="1:30" ht="15.75" customHeight="1" x14ac:dyDescent="0.35">
      <c r="A56" s="3"/>
      <c r="B56" s="18"/>
      <c r="C56" s="3"/>
      <c r="D56" s="3"/>
      <c r="E56" s="21"/>
      <c r="F56" s="21"/>
      <c r="G56" s="3"/>
      <c r="H56" s="3"/>
      <c r="I56" s="3"/>
      <c r="J56" s="3"/>
      <c r="K56" s="16"/>
      <c r="L56" s="3"/>
      <c r="M56" s="3"/>
      <c r="N56" s="3"/>
      <c r="O56" s="3"/>
      <c r="P56" s="23" t="s">
        <v>28</v>
      </c>
      <c r="Q56" s="56"/>
      <c r="R56" s="57"/>
      <c r="S56" s="57"/>
      <c r="T56" s="57"/>
      <c r="U56" s="59"/>
      <c r="V56" s="3"/>
      <c r="W56" s="3"/>
      <c r="X56" s="13" t="s">
        <v>29</v>
      </c>
      <c r="Y56" s="6">
        <f>IF(Q57="x",1,0)*4</f>
        <v>0</v>
      </c>
      <c r="Z56" s="6">
        <f t="shared" ref="Z56" si="38">IF(R57="x",1,0)*4</f>
        <v>0</v>
      </c>
      <c r="AA56" s="6">
        <f t="shared" ref="AA56" si="39">IF(S57="x",1,0)*4</f>
        <v>0</v>
      </c>
      <c r="AB56" s="6">
        <f t="shared" ref="AB56" si="40">IF(T57="x",1,0)*4</f>
        <v>0</v>
      </c>
      <c r="AC56" s="6">
        <f t="shared" ref="AC56" si="41">IF(U57="x",1,0)*4</f>
        <v>0</v>
      </c>
    </row>
    <row r="57" spans="1:30" ht="15.75" customHeight="1" x14ac:dyDescent="0.25">
      <c r="A57" s="3"/>
      <c r="B57" s="18"/>
      <c r="C57" s="3"/>
      <c r="D57" s="3"/>
      <c r="E57" s="21"/>
      <c r="F57" s="21"/>
      <c r="G57" s="3" t="s">
        <v>30</v>
      </c>
      <c r="H57" s="3"/>
      <c r="I57" s="3"/>
      <c r="J57" s="3"/>
      <c r="K57" s="73" t="s">
        <v>16</v>
      </c>
      <c r="L57" s="3"/>
      <c r="M57" s="3"/>
      <c r="N57" s="3"/>
      <c r="O57" s="3"/>
      <c r="P57" s="23" t="s">
        <v>29</v>
      </c>
      <c r="Q57" s="60"/>
      <c r="R57" s="61"/>
      <c r="S57" s="61"/>
      <c r="T57" s="61"/>
      <c r="U57" s="62"/>
      <c r="V57" s="3"/>
      <c r="W57" s="3"/>
      <c r="Y57" s="6">
        <f>IF(SUM(Y54:Y56)=10,10,SUM(Y54:Y56))</f>
        <v>0</v>
      </c>
      <c r="Z57" s="6">
        <f t="shared" ref="Z57:AC57" si="42">IF(SUM(Z54:Z56)=10,10,SUM(Z54:Z56))</f>
        <v>0</v>
      </c>
      <c r="AA57" s="6">
        <f t="shared" si="42"/>
        <v>0</v>
      </c>
      <c r="AB57" s="6">
        <f t="shared" si="42"/>
        <v>0</v>
      </c>
      <c r="AC57" s="6">
        <f t="shared" si="42"/>
        <v>0</v>
      </c>
      <c r="AD57" s="6">
        <f>SUM(Y57:AC57)</f>
        <v>0</v>
      </c>
    </row>
    <row r="58" spans="1:30" ht="6" customHeight="1" x14ac:dyDescent="0.25">
      <c r="A58" s="3"/>
      <c r="B58" s="18"/>
      <c r="C58" s="3"/>
      <c r="D58" s="3"/>
      <c r="E58" s="21"/>
      <c r="F58" s="21"/>
      <c r="G58" s="3"/>
      <c r="H58" s="3"/>
      <c r="I58" s="3"/>
      <c r="J58" s="3"/>
      <c r="K58" s="22"/>
      <c r="L58" s="3"/>
      <c r="M58" s="3"/>
      <c r="N58" s="3"/>
      <c r="O58" s="3"/>
      <c r="P58" s="23"/>
      <c r="Q58" s="3"/>
      <c r="R58" s="3"/>
      <c r="S58" s="3"/>
      <c r="T58" s="3"/>
      <c r="U58" s="3"/>
      <c r="V58" s="3"/>
      <c r="W58" s="3"/>
    </row>
    <row r="59" spans="1:30" ht="36" customHeight="1" x14ac:dyDescent="0.25">
      <c r="A59" s="3"/>
      <c r="B59" s="18"/>
      <c r="C59" s="3"/>
      <c r="D59" s="3"/>
      <c r="E59" s="21"/>
      <c r="F59" s="21"/>
      <c r="G59" s="133" t="str">
        <f>IF(K57="Ja",_xlfn._LONGTEXT("Hinweis: Für Kinder mit erhöhtem Betreuungsbedarf wird für die Berechnung des Gemeindebeitrags der Tarif pro Tag unter 18 Monaten herangezogen, unabhängig vom Alter der Kinder. Der erhöhte Betreuungsbedarf muss von einer spezialisierten Fachstelle abgeklä","rt werden."),"")</f>
        <v/>
      </c>
      <c r="H59" s="133"/>
      <c r="I59" s="133"/>
      <c r="J59" s="133"/>
      <c r="K59" s="133"/>
      <c r="L59" s="133"/>
      <c r="M59" s="133"/>
      <c r="N59" s="133"/>
      <c r="O59" s="133"/>
      <c r="P59" s="23"/>
      <c r="Q59" s="147" t="str">
        <f>IF(AD57&gt;48.6,"Für die Berechnung werden höchstens 245 Betreuungstage pro Kind und Jahr angerechnet.","")</f>
        <v/>
      </c>
      <c r="R59" s="147"/>
      <c r="S59" s="147"/>
      <c r="T59" s="147"/>
      <c r="U59" s="147"/>
      <c r="V59" s="3"/>
      <c r="W59" s="3"/>
    </row>
    <row r="60" spans="1:30" ht="15.75" customHeight="1" x14ac:dyDescent="0.25">
      <c r="A60" s="3"/>
      <c r="B60" s="18"/>
      <c r="C60" s="3"/>
      <c r="D60" s="3"/>
      <c r="E60" s="21"/>
      <c r="F60" s="21"/>
      <c r="G60" s="3"/>
      <c r="H60" s="3"/>
      <c r="I60" s="3"/>
      <c r="J60" s="3"/>
      <c r="K60" s="22"/>
      <c r="L60" s="3"/>
      <c r="M60" s="3"/>
      <c r="N60" s="3"/>
      <c r="O60" s="3"/>
      <c r="P60" s="23"/>
      <c r="Q60" s="3"/>
      <c r="R60" s="3"/>
      <c r="S60" s="3"/>
      <c r="T60" s="3"/>
      <c r="U60" s="3"/>
      <c r="V60" s="3"/>
      <c r="W60" s="3"/>
    </row>
    <row r="61" spans="1:30" ht="15.75" customHeight="1" x14ac:dyDescent="0.25">
      <c r="A61" s="3"/>
      <c r="B61" s="18"/>
      <c r="C61" s="3"/>
      <c r="D61" s="3"/>
      <c r="E61" s="21"/>
      <c r="F61" s="21"/>
      <c r="G61" s="3"/>
      <c r="H61" s="3"/>
      <c r="I61" s="3"/>
      <c r="J61" s="3"/>
      <c r="K61" s="22"/>
      <c r="L61" s="3"/>
      <c r="M61" s="3"/>
      <c r="N61" s="3"/>
      <c r="O61" s="3"/>
      <c r="P61" s="23"/>
      <c r="Q61" s="3"/>
      <c r="R61" s="3"/>
      <c r="S61" s="3"/>
      <c r="T61" s="3"/>
      <c r="U61" s="3"/>
      <c r="V61" s="3"/>
      <c r="W61" s="3"/>
    </row>
    <row r="62" spans="1:30" ht="15.75" customHeight="1" x14ac:dyDescent="0.3">
      <c r="A62" s="3"/>
      <c r="B62" s="18"/>
      <c r="C62" s="125" t="str">
        <f>IF(F95="ja","Bitte füllen Sie alle blauen Felder aus.","")</f>
        <v>Bitte füllen Sie alle blauen Felder aus.</v>
      </c>
      <c r="D62" s="125"/>
      <c r="E62" s="125"/>
      <c r="F62" s="125"/>
      <c r="G62" s="125"/>
      <c r="H62" s="125"/>
      <c r="I62" s="125"/>
      <c r="J62" s="125"/>
      <c r="K62" s="125"/>
      <c r="L62" s="125"/>
      <c r="M62" s="3"/>
      <c r="N62" s="3"/>
      <c r="O62" s="3"/>
      <c r="P62" s="3"/>
      <c r="Q62" s="3"/>
      <c r="R62" s="3"/>
      <c r="S62" s="3"/>
      <c r="T62" s="3"/>
      <c r="U62" s="3"/>
      <c r="V62" s="3"/>
      <c r="W62" s="3"/>
    </row>
    <row r="63" spans="1:30" ht="15.75" customHeight="1" x14ac:dyDescent="0.25">
      <c r="A63" s="3"/>
      <c r="B63" s="18"/>
      <c r="C63" s="17"/>
      <c r="D63" s="17"/>
      <c r="E63" s="3"/>
      <c r="F63" s="3"/>
      <c r="G63" s="3"/>
      <c r="H63" s="3"/>
      <c r="I63" s="3"/>
      <c r="J63" s="3"/>
      <c r="K63" s="3"/>
      <c r="L63" s="3"/>
      <c r="M63" s="3"/>
      <c r="N63" s="3"/>
      <c r="O63" s="3"/>
      <c r="P63" s="3"/>
      <c r="Q63" s="3"/>
      <c r="R63" s="3"/>
      <c r="S63" s="3"/>
      <c r="T63" s="3"/>
      <c r="U63" s="3"/>
      <c r="V63" s="3"/>
      <c r="W63" s="3"/>
    </row>
    <row r="64" spans="1:30" ht="15.75" customHeight="1" x14ac:dyDescent="0.25">
      <c r="A64" s="3"/>
      <c r="B64" s="18"/>
      <c r="C64" s="19"/>
      <c r="D64" s="19"/>
      <c r="E64" s="19"/>
      <c r="F64" s="19"/>
      <c r="G64" s="19"/>
      <c r="H64" s="19"/>
      <c r="I64" s="19"/>
      <c r="J64" s="19"/>
      <c r="K64" s="19"/>
      <c r="L64" s="19"/>
      <c r="M64" s="19"/>
      <c r="N64" s="19"/>
      <c r="O64" s="19"/>
      <c r="P64" s="19"/>
      <c r="Q64" s="19"/>
      <c r="R64" s="19"/>
      <c r="S64" s="19"/>
      <c r="T64" s="19"/>
      <c r="U64" s="19"/>
      <c r="V64" s="19"/>
      <c r="W64" s="3"/>
    </row>
    <row r="65" spans="1:29" ht="15.75" customHeight="1" x14ac:dyDescent="0.3">
      <c r="A65" s="3"/>
      <c r="B65" s="26"/>
      <c r="C65" s="15" t="s">
        <v>34</v>
      </c>
      <c r="D65" s="27"/>
      <c r="E65" s="27"/>
      <c r="F65" s="27"/>
      <c r="G65" s="27"/>
      <c r="H65" s="27"/>
      <c r="I65" s="27"/>
      <c r="J65" s="27"/>
      <c r="K65" s="27"/>
      <c r="L65" s="27"/>
      <c r="M65" s="27"/>
      <c r="N65" s="27"/>
      <c r="O65" s="27"/>
      <c r="P65" s="27"/>
      <c r="Q65" s="27"/>
      <c r="R65" s="27"/>
      <c r="S65" s="27"/>
      <c r="T65" s="27"/>
      <c r="U65" s="27"/>
      <c r="V65" s="27"/>
      <c r="W65" s="28"/>
      <c r="X65" s="29"/>
      <c r="Y65" s="29"/>
      <c r="Z65" s="29"/>
      <c r="AA65" s="29"/>
      <c r="AB65" s="29"/>
      <c r="AC65" s="29"/>
    </row>
    <row r="66" spans="1:29" ht="5.25" customHeight="1" x14ac:dyDescent="0.25">
      <c r="A66" s="3"/>
      <c r="B66" s="3"/>
      <c r="C66" s="3"/>
      <c r="D66" s="3"/>
      <c r="E66" s="3"/>
      <c r="F66" s="3"/>
      <c r="G66" s="3"/>
      <c r="H66" s="3"/>
      <c r="I66" s="3"/>
      <c r="J66" s="3"/>
      <c r="K66" s="3"/>
      <c r="L66" s="3"/>
      <c r="M66" s="3"/>
      <c r="N66" s="3"/>
      <c r="O66" s="3"/>
      <c r="P66" s="3"/>
      <c r="Q66" s="3"/>
      <c r="R66" s="3"/>
      <c r="S66" s="3"/>
      <c r="T66" s="3"/>
      <c r="U66" s="3"/>
      <c r="V66" s="3"/>
      <c r="W66" s="28"/>
      <c r="X66" s="29"/>
      <c r="Y66" s="29"/>
      <c r="Z66" s="29"/>
      <c r="AA66" s="29"/>
      <c r="AB66" s="29"/>
      <c r="AC66" s="29"/>
    </row>
    <row r="67" spans="1:29" ht="15.75" customHeight="1" x14ac:dyDescent="0.25">
      <c r="A67" s="3"/>
      <c r="B67" s="3"/>
      <c r="C67" s="3" t="str">
        <f>IF(K7&gt;0,"Steuerbares Einkommen","")</f>
        <v/>
      </c>
      <c r="D67" s="3"/>
      <c r="E67" s="3"/>
      <c r="F67" s="3"/>
      <c r="G67" s="3"/>
      <c r="H67" s="3"/>
      <c r="I67" s="3"/>
      <c r="J67" s="3"/>
      <c r="K67" s="30" t="str">
        <f>IF(K7&gt;0,K7,"")</f>
        <v/>
      </c>
      <c r="L67" s="3"/>
      <c r="M67" s="3"/>
      <c r="N67" s="3"/>
      <c r="O67" s="3"/>
      <c r="P67" s="3"/>
      <c r="Q67" s="3"/>
      <c r="R67" s="3"/>
      <c r="S67" s="3"/>
      <c r="T67" s="3"/>
      <c r="U67" s="3"/>
      <c r="V67" s="3"/>
      <c r="W67" s="28"/>
      <c r="X67" s="29"/>
      <c r="Y67" s="29"/>
      <c r="Z67" s="29"/>
      <c r="AA67" s="29"/>
      <c r="AB67" s="29"/>
      <c r="AC67" s="29"/>
    </row>
    <row r="68" spans="1:29" ht="15.75" customHeight="1" x14ac:dyDescent="0.25">
      <c r="A68" s="3"/>
      <c r="B68" s="3"/>
      <c r="C68" s="3" t="str">
        <f>IF(Kindertagesstätte!K9&gt;0,"10 % des steuerbaren Vermögens","")</f>
        <v/>
      </c>
      <c r="D68" s="3"/>
      <c r="E68" s="3"/>
      <c r="F68" s="3"/>
      <c r="G68" s="3"/>
      <c r="H68" s="3"/>
      <c r="I68" s="3"/>
      <c r="J68" s="31" t="str">
        <f>IF(AND(Kindertagesstätte!K9&gt;=100000,K7&gt;0),"+","")</f>
        <v/>
      </c>
      <c r="K68" s="72" t="str">
        <f>IF(Kindertagesstätte!K9&gt;=Berechnung!I19,0.1*K9,"")</f>
        <v/>
      </c>
      <c r="L68" s="24"/>
      <c r="M68" s="3"/>
      <c r="N68" s="3"/>
      <c r="O68" s="3"/>
      <c r="P68" s="3"/>
      <c r="Q68" s="3"/>
      <c r="R68" s="3"/>
      <c r="S68" s="3"/>
      <c r="T68" s="3"/>
      <c r="U68" s="3"/>
      <c r="V68" s="3"/>
      <c r="W68" s="28"/>
      <c r="X68" s="29"/>
      <c r="Y68" s="29"/>
      <c r="Z68" s="29"/>
      <c r="AA68" s="29"/>
      <c r="AB68" s="29"/>
      <c r="AC68" s="29"/>
    </row>
    <row r="69" spans="1:29" ht="15.75" customHeight="1" x14ac:dyDescent="0.25">
      <c r="A69" s="3"/>
      <c r="B69" s="3"/>
      <c r="C69" s="3" t="str">
        <f>IF(Kindertagesstätte!K11&gt;0,"Einkaufssumme 2. Säule","")</f>
        <v/>
      </c>
      <c r="D69" s="3"/>
      <c r="E69" s="3"/>
      <c r="F69" s="3"/>
      <c r="G69" s="3"/>
      <c r="H69" s="3"/>
      <c r="I69" s="3"/>
      <c r="J69" s="31" t="str">
        <f>IF(Kindertagesstätte!K11&gt;0,"+","")</f>
        <v/>
      </c>
      <c r="K69" s="30" t="str">
        <f>IF(K11&gt;0,K11,"")</f>
        <v/>
      </c>
      <c r="L69" s="24"/>
      <c r="M69" s="3"/>
      <c r="N69" s="3"/>
      <c r="O69" s="3"/>
      <c r="P69" s="3"/>
      <c r="Q69" s="3"/>
      <c r="R69" s="3"/>
      <c r="S69" s="3"/>
      <c r="T69" s="3"/>
      <c r="U69" s="3"/>
      <c r="V69" s="3"/>
      <c r="W69" s="28"/>
      <c r="X69" s="29"/>
      <c r="Y69" s="29"/>
      <c r="Z69" s="29"/>
      <c r="AA69" s="29"/>
      <c r="AB69" s="29"/>
      <c r="AC69" s="29"/>
    </row>
    <row r="70" spans="1:29" ht="15.75" customHeight="1" x14ac:dyDescent="0.25">
      <c r="A70" s="3"/>
      <c r="B70" s="3"/>
      <c r="C70" s="3" t="str">
        <f>IF(Kindertagesstätte!K13&gt;0,"Einzahlungen 3. Säule","")</f>
        <v/>
      </c>
      <c r="D70" s="3"/>
      <c r="E70" s="3"/>
      <c r="F70" s="3"/>
      <c r="G70" s="3"/>
      <c r="H70" s="3"/>
      <c r="I70" s="3"/>
      <c r="J70" s="31" t="str">
        <f>IF(Kindertagesstätte!K13&gt;0,"+","")</f>
        <v/>
      </c>
      <c r="K70" s="30" t="str">
        <f>IF(K13&gt;0,K13,"")</f>
        <v/>
      </c>
      <c r="L70" s="24"/>
      <c r="M70" s="3"/>
      <c r="N70" s="3"/>
      <c r="O70" s="3"/>
      <c r="P70" s="3"/>
      <c r="Q70" s="3"/>
      <c r="R70" s="3"/>
      <c r="S70" s="3"/>
      <c r="T70" s="3"/>
      <c r="U70" s="3"/>
      <c r="V70" s="3"/>
      <c r="W70" s="28"/>
      <c r="X70" s="29"/>
      <c r="Y70" s="29"/>
      <c r="Z70" s="29"/>
      <c r="AA70" s="29"/>
      <c r="AB70" s="29"/>
      <c r="AC70" s="29"/>
    </row>
    <row r="71" spans="1:29" ht="15.75" customHeight="1" x14ac:dyDescent="0.25">
      <c r="A71" s="3"/>
      <c r="B71" s="3"/>
      <c r="C71" s="3" t="str">
        <f>IF(Kindertagesstätte!K15&gt;0,"Liegenschaftsabzüge (sofern über dem Pauschalabzug)","")</f>
        <v/>
      </c>
      <c r="D71" s="3"/>
      <c r="E71" s="3"/>
      <c r="F71" s="3"/>
      <c r="G71" s="3"/>
      <c r="H71" s="3"/>
      <c r="I71" s="3"/>
      <c r="J71" s="31" t="str">
        <f>IF(Kindertagesstätte!K15&gt;0,"+","")</f>
        <v/>
      </c>
      <c r="K71" s="30" t="str">
        <f>IF(K15&gt;0,K15,"")</f>
        <v/>
      </c>
      <c r="L71" s="24"/>
      <c r="M71" s="3"/>
      <c r="N71" s="3"/>
      <c r="O71" s="3"/>
      <c r="P71" s="3"/>
      <c r="Q71" s="3"/>
      <c r="R71" s="3"/>
      <c r="S71" s="3"/>
      <c r="T71" s="3"/>
      <c r="U71" s="3"/>
      <c r="V71" s="3"/>
      <c r="W71" s="28"/>
      <c r="X71" s="29"/>
      <c r="Y71" s="29"/>
      <c r="Z71" s="29"/>
      <c r="AA71" s="29"/>
      <c r="AB71" s="29"/>
      <c r="AC71" s="29"/>
    </row>
    <row r="72" spans="1:29" ht="5.25" customHeight="1" x14ac:dyDescent="0.25">
      <c r="A72" s="3"/>
      <c r="B72" s="3"/>
      <c r="C72" s="3"/>
      <c r="D72" s="3"/>
      <c r="E72" s="3"/>
      <c r="F72" s="3"/>
      <c r="G72" s="3"/>
      <c r="H72" s="3"/>
      <c r="I72" s="3"/>
      <c r="J72" s="3"/>
      <c r="K72" s="30"/>
      <c r="L72" s="24"/>
      <c r="M72" s="3"/>
      <c r="N72" s="3"/>
      <c r="O72" s="3"/>
      <c r="P72" s="3"/>
      <c r="Q72" s="3"/>
      <c r="R72" s="3"/>
      <c r="S72" s="3"/>
      <c r="T72" s="3"/>
      <c r="U72" s="3"/>
      <c r="V72" s="3"/>
      <c r="W72" s="28"/>
      <c r="X72" s="29"/>
      <c r="Y72" s="29"/>
      <c r="Z72" s="29"/>
      <c r="AA72" s="29"/>
      <c r="AB72" s="29"/>
      <c r="AC72" s="29"/>
    </row>
    <row r="73" spans="1:29" ht="15.75" customHeight="1" x14ac:dyDescent="0.3">
      <c r="A73" s="3"/>
      <c r="B73" s="3"/>
      <c r="C73" s="3" t="s">
        <v>34</v>
      </c>
      <c r="D73" s="3"/>
      <c r="E73" s="3"/>
      <c r="F73" s="3"/>
      <c r="G73" s="3"/>
      <c r="H73" s="3"/>
      <c r="I73" s="3"/>
      <c r="J73" s="3"/>
      <c r="K73" s="32">
        <f>SUM(K67:K71)</f>
        <v>0</v>
      </c>
      <c r="L73" s="33" t="str">
        <f>IF(K73&gt;120000,"Ab einem massgebenden Einkommen von CHF 110'000 werden keine Betreuungsgutscheine mehr entrichtet.","")</f>
        <v/>
      </c>
      <c r="M73" s="21"/>
      <c r="N73" s="21"/>
      <c r="O73" s="21"/>
      <c r="P73" s="21"/>
      <c r="Q73" s="21"/>
      <c r="R73" s="21"/>
      <c r="S73" s="21"/>
      <c r="T73" s="21"/>
      <c r="U73" s="21"/>
      <c r="V73" s="21"/>
      <c r="W73" s="28"/>
      <c r="X73" s="29"/>
      <c r="Y73" s="29"/>
      <c r="Z73" s="29"/>
      <c r="AA73" s="29"/>
      <c r="AB73" s="29"/>
      <c r="AC73" s="29"/>
    </row>
    <row r="74" spans="1:29" ht="6" customHeight="1" x14ac:dyDescent="0.25">
      <c r="A74" s="3"/>
      <c r="B74" s="3"/>
      <c r="C74" s="3"/>
      <c r="D74" s="3"/>
      <c r="E74" s="3"/>
      <c r="F74" s="3"/>
      <c r="G74" s="3"/>
      <c r="H74" s="3"/>
      <c r="I74" s="34"/>
      <c r="J74" s="3"/>
      <c r="K74" s="21"/>
      <c r="L74" s="21"/>
      <c r="M74" s="21"/>
      <c r="N74" s="21"/>
      <c r="O74" s="21"/>
      <c r="P74" s="21"/>
      <c r="Q74" s="21"/>
      <c r="R74" s="21"/>
      <c r="S74" s="21"/>
      <c r="T74" s="21"/>
      <c r="U74" s="21"/>
      <c r="V74" s="21"/>
      <c r="W74" s="28"/>
      <c r="X74" s="29"/>
      <c r="Y74" s="29"/>
      <c r="Z74" s="29"/>
      <c r="AA74" s="29"/>
      <c r="AB74" s="29"/>
      <c r="AC74" s="29"/>
    </row>
    <row r="75" spans="1:29" ht="13.5" customHeight="1" x14ac:dyDescent="0.25">
      <c r="A75" s="3"/>
      <c r="B75" s="3"/>
      <c r="C75" s="117"/>
      <c r="D75" s="117"/>
      <c r="E75" s="117"/>
      <c r="F75" s="117"/>
      <c r="G75" s="117"/>
      <c r="H75" s="117"/>
      <c r="I75" s="117"/>
      <c r="J75" s="117"/>
      <c r="K75" s="117"/>
      <c r="L75" s="117"/>
      <c r="M75" s="117"/>
      <c r="N75" s="117"/>
      <c r="O75" s="117"/>
      <c r="P75" s="117"/>
      <c r="Q75" s="117"/>
      <c r="R75" s="117"/>
      <c r="S75" s="117"/>
      <c r="T75" s="117"/>
      <c r="U75" s="117"/>
      <c r="V75" s="117"/>
      <c r="W75" s="28"/>
      <c r="X75" s="29"/>
      <c r="Y75" s="29"/>
      <c r="Z75" s="29"/>
      <c r="AA75" s="29"/>
      <c r="AB75" s="29"/>
      <c r="AC75" s="29"/>
    </row>
    <row r="76" spans="1:29" ht="10.5" customHeight="1" x14ac:dyDescent="0.25">
      <c r="A76" s="3"/>
      <c r="B76" s="3"/>
      <c r="C76" s="118"/>
      <c r="D76" s="118"/>
      <c r="E76" s="118"/>
      <c r="F76" s="118"/>
      <c r="G76" s="118"/>
      <c r="H76" s="118"/>
      <c r="I76" s="118"/>
      <c r="J76" s="118"/>
      <c r="K76" s="118"/>
      <c r="L76" s="118"/>
      <c r="M76" s="118"/>
      <c r="N76" s="118"/>
      <c r="O76" s="118"/>
      <c r="P76" s="118"/>
      <c r="Q76" s="36"/>
      <c r="R76" s="36"/>
      <c r="S76" s="36"/>
      <c r="T76" s="36"/>
      <c r="U76" s="36"/>
      <c r="V76" s="36"/>
      <c r="W76" s="28"/>
      <c r="X76" s="29"/>
      <c r="Y76" s="29"/>
      <c r="Z76" s="29"/>
      <c r="AA76" s="29"/>
      <c r="AB76" s="29"/>
      <c r="AC76" s="29"/>
    </row>
    <row r="77" spans="1:29" ht="5.25" customHeight="1" x14ac:dyDescent="0.25">
      <c r="A77" s="3"/>
      <c r="B77" s="3"/>
      <c r="C77" s="35"/>
      <c r="D77" s="37"/>
      <c r="E77" s="37"/>
      <c r="F77" s="37"/>
      <c r="G77" s="37"/>
      <c r="H77" s="37"/>
      <c r="I77" s="37"/>
      <c r="J77" s="37"/>
      <c r="K77" s="37"/>
      <c r="L77" s="37"/>
      <c r="M77" s="37"/>
      <c r="N77" s="37"/>
      <c r="O77" s="37"/>
      <c r="P77" s="37"/>
      <c r="Q77" s="37"/>
      <c r="R77" s="37"/>
      <c r="S77" s="37"/>
      <c r="T77" s="37"/>
      <c r="U77" s="37"/>
      <c r="V77" s="37"/>
      <c r="W77" s="28"/>
      <c r="X77" s="29"/>
      <c r="Y77" s="29"/>
      <c r="Z77" s="29"/>
      <c r="AA77" s="29"/>
      <c r="AB77" s="29"/>
      <c r="AC77" s="29"/>
    </row>
    <row r="78" spans="1:29" ht="12.75" customHeight="1" x14ac:dyDescent="0.35">
      <c r="A78" s="3"/>
      <c r="B78" s="3"/>
      <c r="C78" s="15" t="s">
        <v>35</v>
      </c>
      <c r="D78" s="38"/>
      <c r="E78" s="38"/>
      <c r="F78" s="38"/>
      <c r="G78" s="38"/>
      <c r="H78" s="38"/>
      <c r="I78" s="3"/>
      <c r="J78" s="3"/>
      <c r="K78" s="3"/>
      <c r="L78" s="3"/>
      <c r="M78" s="3"/>
      <c r="N78" s="3"/>
      <c r="O78" s="3"/>
      <c r="Q78" s="3"/>
      <c r="R78" s="3"/>
      <c r="S78" s="3"/>
      <c r="T78" s="3"/>
      <c r="U78" s="3"/>
      <c r="V78" s="3"/>
      <c r="W78" s="28"/>
      <c r="X78" s="29"/>
      <c r="Y78" s="29"/>
      <c r="Z78" s="29"/>
      <c r="AA78" s="29"/>
      <c r="AB78" s="29"/>
      <c r="AC78" s="29"/>
    </row>
    <row r="79" spans="1:29" ht="5.25" customHeight="1" x14ac:dyDescent="0.35">
      <c r="A79" s="3"/>
      <c r="B79" s="3"/>
      <c r="C79" s="15"/>
      <c r="D79" s="38"/>
      <c r="E79" s="38"/>
      <c r="F79" s="38"/>
      <c r="G79" s="38"/>
      <c r="H79" s="38"/>
      <c r="I79" s="3"/>
      <c r="J79" s="3"/>
      <c r="K79" s="3"/>
      <c r="L79" s="3"/>
      <c r="M79" s="3"/>
      <c r="N79" s="3"/>
      <c r="O79" s="3"/>
      <c r="P79" s="39"/>
      <c r="Q79" s="3"/>
      <c r="R79" s="3"/>
      <c r="S79" s="3"/>
      <c r="T79" s="3"/>
      <c r="U79" s="3"/>
      <c r="V79" s="3"/>
      <c r="W79" s="28"/>
      <c r="X79" s="29"/>
      <c r="Y79" s="29"/>
      <c r="Z79" s="29"/>
      <c r="AA79" s="29"/>
      <c r="AB79" s="29"/>
      <c r="AC79" s="29"/>
    </row>
    <row r="80" spans="1:29" ht="24" customHeight="1" x14ac:dyDescent="0.25">
      <c r="A80" s="3"/>
      <c r="B80" s="3"/>
      <c r="C80" s="40"/>
      <c r="D80" s="3"/>
      <c r="E80" s="119" t="s">
        <v>36</v>
      </c>
      <c r="F80" s="119"/>
      <c r="G80" s="119"/>
      <c r="H80" s="119"/>
      <c r="I80" s="119" t="s">
        <v>37</v>
      </c>
      <c r="J80" s="119"/>
      <c r="K80" s="119"/>
      <c r="L80" s="110" t="s">
        <v>38</v>
      </c>
      <c r="M80" s="110"/>
      <c r="N80" s="110"/>
      <c r="O80" s="110"/>
      <c r="P80" s="119" t="s">
        <v>39</v>
      </c>
      <c r="Q80" s="3"/>
      <c r="R80" s="3"/>
      <c r="S80" s="3"/>
      <c r="T80" s="3"/>
      <c r="U80" s="3"/>
      <c r="V80" s="3"/>
      <c r="W80" s="28"/>
      <c r="X80" s="29"/>
      <c r="Y80" s="29"/>
      <c r="Z80" s="29"/>
      <c r="AA80" s="29"/>
      <c r="AB80" s="29"/>
      <c r="AC80" s="29"/>
    </row>
    <row r="81" spans="1:29" ht="11.25" customHeight="1" x14ac:dyDescent="0.25">
      <c r="A81" s="3"/>
      <c r="B81" s="3"/>
      <c r="C81" s="3"/>
      <c r="D81" s="3"/>
      <c r="E81" s="126" t="s">
        <v>40</v>
      </c>
      <c r="F81" s="126"/>
      <c r="G81" s="126" t="s">
        <v>41</v>
      </c>
      <c r="H81" s="126"/>
      <c r="I81" s="3"/>
      <c r="J81" s="3"/>
      <c r="K81" s="3"/>
      <c r="L81" s="41"/>
      <c r="M81" s="41"/>
      <c r="N81" s="41"/>
      <c r="O81" s="41"/>
      <c r="P81" s="119"/>
      <c r="Q81" s="3"/>
      <c r="R81" s="3"/>
      <c r="S81" s="3"/>
      <c r="T81" s="3"/>
      <c r="U81" s="3"/>
      <c r="V81" s="3"/>
      <c r="W81" s="28"/>
      <c r="X81" s="29"/>
      <c r="Y81" s="29"/>
      <c r="Z81" s="29"/>
      <c r="AA81" s="29"/>
      <c r="AB81" s="29"/>
      <c r="AC81" s="29"/>
    </row>
    <row r="82" spans="1:29" ht="15" customHeight="1" x14ac:dyDescent="0.3">
      <c r="A82" s="3"/>
      <c r="B82" s="3"/>
      <c r="C82" s="3" t="str">
        <f>IF(AND(NOT(ISBLANK(K24)),K17&gt;=1),"Kind 1","")</f>
        <v/>
      </c>
      <c r="D82" s="3"/>
      <c r="E82" s="16"/>
      <c r="F82" s="3" t="str">
        <f>IF(C82="Kind 1",AD27,"")</f>
        <v/>
      </c>
      <c r="G82" s="42" t="str">
        <f>IF(C82="Kind 1",AD27/50*100,"")</f>
        <v/>
      </c>
      <c r="H82" s="16" t="str">
        <f>IF(C82="Kind 1","% ","")</f>
        <v/>
      </c>
      <c r="I82" s="3"/>
      <c r="J82" s="109" t="str">
        <f>IF(C82="Kind 1",ROUND(Berechnung!C42,1),"")</f>
        <v/>
      </c>
      <c r="K82" s="109"/>
      <c r="L82" s="120" t="str">
        <f>IF(C82="Kind 1",ROUND(J82*4.2,1),"")</f>
        <v/>
      </c>
      <c r="M82" s="120"/>
      <c r="N82" s="120"/>
      <c r="O82" s="120"/>
      <c r="P82" s="43" t="str">
        <f>IF(C82="Kind 1",ROUND(Berechnung!C44*4.2,1),"")</f>
        <v/>
      </c>
      <c r="Q82" s="24" t="str">
        <f>IF(C82="Kind 1",IF(OR(K27="Ja",Berechnung!C32&lt;Berechnung!D26),"Tarif für Kind unter 18 Monate","Tarif für Kind ab 18 Monaten"),"")</f>
        <v/>
      </c>
      <c r="R82" s="24"/>
      <c r="S82" s="24"/>
      <c r="T82" s="24"/>
      <c r="U82" s="24"/>
      <c r="V82" s="24"/>
      <c r="W82" s="28"/>
      <c r="X82" s="29"/>
      <c r="Y82" s="29"/>
      <c r="Z82" s="29"/>
      <c r="AA82" s="29"/>
      <c r="AB82" s="29"/>
      <c r="AC82" s="29"/>
    </row>
    <row r="83" spans="1:29" ht="15" customHeight="1" x14ac:dyDescent="0.3">
      <c r="A83" s="3"/>
      <c r="B83" s="3"/>
      <c r="C83" s="3" t="str">
        <f>IF(AND(NOT(ISBLANK(K34)),K17&gt;=2),"Kind 2","")</f>
        <v/>
      </c>
      <c r="D83" s="3"/>
      <c r="E83" s="3"/>
      <c r="F83" s="3" t="str">
        <f>IF(C83="Kind 2",AD37,"")</f>
        <v/>
      </c>
      <c r="G83" s="42" t="str">
        <f>IF(C83="Kind 2",AD37/50*100,"")</f>
        <v/>
      </c>
      <c r="H83" s="16" t="str">
        <f>IF(C83="Kind 2","%","")</f>
        <v/>
      </c>
      <c r="I83" s="3"/>
      <c r="J83" s="109" t="str">
        <f>IF(C83="Kind 2",ROUND(Berechnung!D42,1),"")</f>
        <v/>
      </c>
      <c r="K83" s="109"/>
      <c r="L83" s="120" t="str">
        <f>IF(C83="Kind 2",ROUND(J83*4.2,1),"")</f>
        <v/>
      </c>
      <c r="M83" s="120"/>
      <c r="N83" s="120"/>
      <c r="O83" s="120"/>
      <c r="P83" s="43" t="str">
        <f>IF(C83="Kind 2",ROUND(Berechnung!D44*4.2,1),"")</f>
        <v/>
      </c>
      <c r="Q83" s="24" t="str">
        <f>IF(C83="Kind 2",IF(OR(K37="Ja",Berechnung!D32&lt;Berechnung!D26),"Tarif für Kind unter 18 Monate","Tarif für Kind ab 18 Monaten"),"")</f>
        <v/>
      </c>
      <c r="R83" s="24"/>
      <c r="S83" s="24"/>
      <c r="T83" s="24"/>
      <c r="U83" s="24"/>
      <c r="V83" s="24"/>
      <c r="W83" s="28"/>
      <c r="X83" s="29"/>
      <c r="Y83" s="29"/>
      <c r="Z83" s="29"/>
      <c r="AA83" s="29"/>
      <c r="AB83" s="29"/>
      <c r="AC83" s="29"/>
    </row>
    <row r="84" spans="1:29" ht="15" customHeight="1" x14ac:dyDescent="0.3">
      <c r="A84" s="3"/>
      <c r="B84" s="3"/>
      <c r="C84" s="3" t="str">
        <f>IF(AND(NOT(ISBLANK(K44)),K17&gt;=3),"Kind 3","")</f>
        <v/>
      </c>
      <c r="D84" s="3"/>
      <c r="E84" s="16"/>
      <c r="F84" s="3" t="str">
        <f>IF(C84="Kind 3",AD47,"")</f>
        <v/>
      </c>
      <c r="G84" s="42" t="str">
        <f>IF(C84="Kind 3",AD47/50*100,"")</f>
        <v/>
      </c>
      <c r="H84" s="16" t="str">
        <f>IF(C84="Kind 3","%","")</f>
        <v/>
      </c>
      <c r="I84" s="3"/>
      <c r="J84" s="109" t="str">
        <f>IF(C84="Kind 3",ROUND(Berechnung!E42,1),"")</f>
        <v/>
      </c>
      <c r="K84" s="109"/>
      <c r="L84" s="120" t="str">
        <f>IF(C84="Kind 3",ROUND(J84*4.2,1),"")</f>
        <v/>
      </c>
      <c r="M84" s="120"/>
      <c r="N84" s="120"/>
      <c r="O84" s="120"/>
      <c r="P84" s="43" t="str">
        <f>IF(C84="Kind 3",ROUND(Berechnung!E44*4.2,1),"")</f>
        <v/>
      </c>
      <c r="Q84" s="24" t="str">
        <f>IF(C84="Kind 3",IF(OR(K47="Ja",Berechnung!E32&lt;Berechnung!D26),"Tarif für Kind unter 18 Monate","Tarif für Kind ab 18 Monaten"),"")</f>
        <v/>
      </c>
      <c r="R84" s="24"/>
      <c r="S84" s="24"/>
      <c r="T84" s="24"/>
      <c r="U84" s="24"/>
      <c r="V84" s="24"/>
      <c r="W84" s="28"/>
      <c r="X84" s="29"/>
      <c r="Y84" s="29"/>
      <c r="Z84" s="29"/>
      <c r="AA84" s="29"/>
      <c r="AB84" s="29"/>
      <c r="AC84" s="29"/>
    </row>
    <row r="85" spans="1:29" ht="15" customHeight="1" x14ac:dyDescent="0.3">
      <c r="A85" s="3"/>
      <c r="B85" s="3"/>
      <c r="C85" s="3" t="str">
        <f>IF(AND(NOT(ISBLANK(K54)),Kindertagesstätte!K17=4),"Kind 4","")</f>
        <v/>
      </c>
      <c r="D85" s="17"/>
      <c r="E85" s="44"/>
      <c r="F85" s="17" t="str">
        <f>IF(C85="Kind 4",AD57,"")</f>
        <v/>
      </c>
      <c r="G85" s="42" t="str">
        <f>IF(C85="Kind 4",AD57/50*100,"")</f>
        <v/>
      </c>
      <c r="H85" s="44" t="str">
        <f>IF(C85="Kind 4","%","")</f>
        <v/>
      </c>
      <c r="I85" s="17"/>
      <c r="J85" s="128" t="str">
        <f>IF(C85="Kind 4",ROUND(Berechnung!F42,1),"")</f>
        <v/>
      </c>
      <c r="K85" s="128"/>
      <c r="L85" s="130" t="str">
        <f>IF(C85="Kind 4",ROUND(J85*4.2,1),"")</f>
        <v/>
      </c>
      <c r="M85" s="130"/>
      <c r="N85" s="130"/>
      <c r="O85" s="130"/>
      <c r="P85" s="43" t="str">
        <f>IF(C85="Kind 4",ROUND(Berechnung!F44*4.2,1),"")</f>
        <v/>
      </c>
      <c r="Q85" s="45" t="str">
        <f>IF(C85="Kind 4",IF(OR(K57="Ja",Berechnung!F32&lt;Berechnung!D26),"Tarif für Kind unter 18 Monate","Tarif für Kind ab 18 Monaten"),"")</f>
        <v/>
      </c>
      <c r="R85" s="24"/>
      <c r="S85" s="24"/>
      <c r="T85" s="24"/>
      <c r="U85" s="24"/>
      <c r="V85" s="24"/>
      <c r="W85" s="28"/>
      <c r="X85" s="29"/>
      <c r="Y85" s="29"/>
      <c r="Z85" s="29"/>
      <c r="AA85" s="29"/>
      <c r="AB85" s="29"/>
      <c r="AC85" s="29"/>
    </row>
    <row r="86" spans="1:29" ht="12.75" customHeight="1" thickBot="1" x14ac:dyDescent="0.35">
      <c r="A86" s="3"/>
      <c r="B86" s="3"/>
      <c r="C86" s="46" t="s">
        <v>42</v>
      </c>
      <c r="D86" s="47"/>
      <c r="E86" s="47"/>
      <c r="F86" s="47"/>
      <c r="G86" s="47"/>
      <c r="H86" s="47"/>
      <c r="I86" s="47"/>
      <c r="J86" s="129">
        <f>ROUND(SUM(J82:K85),1)</f>
        <v>0</v>
      </c>
      <c r="K86" s="129"/>
      <c r="L86" s="131">
        <f>SUM(L82:O85)</f>
        <v>0</v>
      </c>
      <c r="M86" s="131"/>
      <c r="N86" s="131"/>
      <c r="O86" s="131"/>
      <c r="P86" s="48">
        <f>SUM(P82:P85)</f>
        <v>0</v>
      </c>
      <c r="Q86" s="47"/>
      <c r="R86" s="47"/>
      <c r="S86" s="3"/>
      <c r="T86" s="3"/>
      <c r="U86" s="3"/>
      <c r="V86" s="3"/>
      <c r="W86" s="28"/>
      <c r="X86" s="29"/>
      <c r="Y86" s="29"/>
      <c r="Z86" s="29"/>
      <c r="AA86" s="29"/>
      <c r="AB86" s="29"/>
      <c r="AC86" s="29"/>
    </row>
    <row r="87" spans="1:29" ht="13" hidden="1" x14ac:dyDescent="0.3">
      <c r="A87" s="3"/>
      <c r="B87" s="3"/>
      <c r="C87" s="15"/>
      <c r="D87" s="3"/>
      <c r="E87" s="3"/>
      <c r="F87" s="3"/>
      <c r="G87" s="3"/>
      <c r="H87" s="3"/>
      <c r="I87" s="3"/>
      <c r="J87" s="3"/>
      <c r="K87" s="3"/>
      <c r="L87" s="3"/>
      <c r="M87" s="49"/>
      <c r="N87" s="49"/>
      <c r="O87" s="3"/>
      <c r="P87" s="3"/>
      <c r="Q87" s="3"/>
      <c r="R87" s="3"/>
      <c r="S87" s="3"/>
      <c r="T87" s="3"/>
      <c r="U87" s="3"/>
      <c r="V87" s="3"/>
      <c r="W87" s="28"/>
      <c r="X87" s="29"/>
      <c r="Y87" s="29"/>
      <c r="Z87" s="29"/>
      <c r="AA87" s="29"/>
      <c r="AB87" s="29"/>
      <c r="AC87" s="29"/>
    </row>
    <row r="88" spans="1:29" ht="15" customHeight="1" x14ac:dyDescent="0.25">
      <c r="A88" s="3"/>
      <c r="B88" s="3"/>
      <c r="C88" s="50" t="s">
        <v>43</v>
      </c>
      <c r="D88" s="3"/>
      <c r="E88" s="3"/>
      <c r="F88" s="3"/>
      <c r="G88" s="3"/>
      <c r="H88" s="3"/>
      <c r="I88" s="3"/>
      <c r="J88" s="3"/>
      <c r="K88" s="3"/>
      <c r="L88" s="3"/>
      <c r="M88" s="3"/>
      <c r="N88" s="3"/>
      <c r="O88" s="3"/>
      <c r="P88" s="3"/>
      <c r="Q88" s="3"/>
      <c r="R88" s="3"/>
      <c r="S88" s="3"/>
      <c r="T88" s="3"/>
      <c r="U88" s="3"/>
      <c r="V88" s="3"/>
      <c r="W88" s="28"/>
      <c r="X88" s="29"/>
      <c r="Y88" s="29"/>
      <c r="Z88" s="29"/>
      <c r="AA88" s="29"/>
      <c r="AB88" s="29"/>
      <c r="AC88" s="29"/>
    </row>
    <row r="89" spans="1:29" ht="26.25" customHeight="1" x14ac:dyDescent="0.25">
      <c r="A89" s="3"/>
      <c r="B89" s="3"/>
      <c r="C89" s="127" t="s">
        <v>44</v>
      </c>
      <c r="D89" s="127"/>
      <c r="E89" s="127"/>
      <c r="F89" s="127"/>
      <c r="G89" s="127"/>
      <c r="H89" s="127"/>
      <c r="I89" s="127"/>
      <c r="J89" s="127"/>
      <c r="K89" s="127"/>
      <c r="L89" s="127"/>
      <c r="M89" s="127"/>
      <c r="N89" s="127"/>
      <c r="O89" s="127"/>
      <c r="P89" s="127"/>
      <c r="Q89" s="127"/>
      <c r="R89" s="127"/>
      <c r="S89" s="127"/>
      <c r="T89" s="127"/>
      <c r="U89" s="127"/>
      <c r="V89" s="50"/>
      <c r="W89" s="28"/>
      <c r="X89" s="29"/>
      <c r="Y89" s="29"/>
      <c r="Z89" s="29"/>
      <c r="AA89" s="29"/>
      <c r="AB89" s="29"/>
      <c r="AC89" s="29"/>
    </row>
    <row r="90" spans="1:29" ht="18" customHeight="1" x14ac:dyDescent="0.25">
      <c r="A90" s="3"/>
      <c r="B90" s="3"/>
      <c r="C90" s="28"/>
      <c r="D90" s="3"/>
      <c r="E90" s="3"/>
      <c r="F90" s="3"/>
      <c r="G90" s="3"/>
      <c r="H90" s="3"/>
      <c r="I90" s="3"/>
      <c r="J90" s="3"/>
      <c r="K90" s="3"/>
      <c r="L90" s="3"/>
      <c r="M90" s="3"/>
      <c r="N90" s="3"/>
      <c r="O90" s="3"/>
      <c r="P90" s="3"/>
      <c r="Q90" s="3"/>
      <c r="R90" s="3"/>
      <c r="S90" s="3"/>
      <c r="T90" s="3"/>
      <c r="U90" s="3"/>
      <c r="V90" s="3"/>
      <c r="W90" s="28"/>
      <c r="X90" s="29"/>
      <c r="Y90" s="29"/>
      <c r="Z90" s="29"/>
      <c r="AA90" s="29"/>
      <c r="AB90" s="29"/>
      <c r="AC90" s="29"/>
    </row>
    <row r="91" spans="1:29" ht="21.75" hidden="1" customHeight="1" x14ac:dyDescent="0.3">
      <c r="K91" s="51"/>
    </row>
    <row r="92" spans="1:29" ht="12.5" hidden="1" x14ac:dyDescent="0.25">
      <c r="P92" s="67" t="s">
        <v>45</v>
      </c>
    </row>
    <row r="93" spans="1:29" ht="12.5" hidden="1" x14ac:dyDescent="0.25">
      <c r="G93" s="67"/>
      <c r="H93" s="67"/>
      <c r="I93" s="67"/>
      <c r="J93" s="67"/>
      <c r="K93" s="69" t="s">
        <v>46</v>
      </c>
      <c r="L93" s="67"/>
    </row>
    <row r="94" spans="1:29" ht="12.5" hidden="1" x14ac:dyDescent="0.25">
      <c r="F94" s="67" t="s">
        <v>47</v>
      </c>
      <c r="G94" s="68"/>
      <c r="H94" s="67"/>
      <c r="I94" s="67"/>
      <c r="J94" s="67" t="s">
        <v>48</v>
      </c>
      <c r="K94" s="70" t="b">
        <f>OR(ISBLANK(L4),ISBLANK(K7),ISBLANK(K9),ISBLANK(K17),ISBLANK(S7),ISBLANK(K24),
AND(ISBLANK(Q25),ISBLANK(Q26),ISBLANK(Q27),ISBLANK(R25),ISBLANK(R26),ISBLANK(R27),ISBLANK(S25),ISBLANK(S26),ISBLANK(S27),ISBLANK(T25),ISBLANK(T26),ISBLANK(T27),ISBLANK(U25),ISBLANK(U26),ISBLANK(U27)))</f>
        <v>1</v>
      </c>
      <c r="L94" s="67"/>
    </row>
    <row r="95" spans="1:29" ht="12.5" hidden="1" x14ac:dyDescent="0.25">
      <c r="F95" s="67" t="str">
        <f>IF(AND($K$94=TRUE,$K$95=TRUE),"ja","nein")</f>
        <v>ja</v>
      </c>
      <c r="G95" s="67"/>
      <c r="H95" s="67"/>
      <c r="I95" s="67"/>
      <c r="J95" s="67" t="s">
        <v>49</v>
      </c>
      <c r="K95" s="67" t="b">
        <f>OR(ISBLANK(L4),ISBLANK(K7),ISBLANK(K9),ISBLANK(K17),ISBLANK(S9),ISBLANK(K24),
AND(ISBLANK(Q25),ISBLANK(Q26),ISBLANK(Q27),ISBLANK(R25),ISBLANK(R26),ISBLANK(R27),ISBLANK(S25),ISBLANK(S26),ISBLANK(S27),ISBLANK(T25),ISBLANK(T26),ISBLANK(T27),ISBLANK(U25),ISBLANK(U26),ISBLANK(U27)))</f>
        <v>1</v>
      </c>
      <c r="L95" s="67"/>
    </row>
    <row r="96" spans="1:29" ht="12.5" hidden="1" x14ac:dyDescent="0.25">
      <c r="F96" s="67" t="str">
        <f>IF($K$96=TRUE,"ja","nein")</f>
        <v>ja</v>
      </c>
      <c r="G96" s="67"/>
      <c r="H96" s="67"/>
      <c r="I96" s="67"/>
      <c r="J96" s="67"/>
      <c r="K96" s="67" t="b">
        <f>IF(K17&gt;=1,TRUE, FALSE)</f>
        <v>1</v>
      </c>
      <c r="L96" s="67"/>
    </row>
    <row r="97" spans="9:22" ht="12.5" hidden="1" x14ac:dyDescent="0.25"/>
    <row r="98" spans="9:22" ht="12.5" hidden="1" x14ac:dyDescent="0.25"/>
    <row r="99" spans="9:22" ht="12.5" hidden="1" x14ac:dyDescent="0.25"/>
    <row r="100" spans="9:22" ht="13" hidden="1" x14ac:dyDescent="0.3">
      <c r="N100" s="52"/>
      <c r="O100" s="52"/>
      <c r="P100" s="53"/>
      <c r="Q100" s="53"/>
      <c r="R100" s="53"/>
      <c r="S100" s="53"/>
      <c r="T100" s="53"/>
      <c r="U100" s="53"/>
      <c r="V100" s="53"/>
    </row>
    <row r="101" spans="9:22" ht="12.5" hidden="1" x14ac:dyDescent="0.25">
      <c r="I101" s="66"/>
    </row>
    <row r="102" spans="9:22" ht="12.5" hidden="1" x14ac:dyDescent="0.25"/>
    <row r="103" spans="9:22" ht="12.5" hidden="1" x14ac:dyDescent="0.25"/>
    <row r="104" spans="9:22" ht="12.5" hidden="1" x14ac:dyDescent="0.25"/>
    <row r="105" spans="9:22" ht="12.5" hidden="1" x14ac:dyDescent="0.25"/>
    <row r="106" spans="9:22" ht="12.5" hidden="1" x14ac:dyDescent="0.25"/>
    <row r="107" spans="9:22" ht="12.5" hidden="1" x14ac:dyDescent="0.25"/>
    <row r="108" spans="9:22" ht="12.5" hidden="1" x14ac:dyDescent="0.25"/>
    <row r="109" spans="9:22" ht="12.5" hidden="1" x14ac:dyDescent="0.25"/>
    <row r="110" spans="9:22" ht="12.5" hidden="1" x14ac:dyDescent="0.25"/>
    <row r="111" spans="9:22" ht="12.5" hidden="1" x14ac:dyDescent="0.25"/>
    <row r="112" spans="9:22" ht="12.5" hidden="1" x14ac:dyDescent="0.25"/>
    <row r="113" ht="12.5" hidden="1" x14ac:dyDescent="0.25"/>
    <row r="114" ht="12.5" hidden="1" x14ac:dyDescent="0.25"/>
    <row r="115" ht="12.5" hidden="1" x14ac:dyDescent="0.25"/>
    <row r="116" ht="12.5" hidden="1" x14ac:dyDescent="0.25"/>
    <row r="117" ht="12.5" hidden="1" x14ac:dyDescent="0.25"/>
    <row r="118" ht="12.5" hidden="1" x14ac:dyDescent="0.25"/>
    <row r="119" ht="12.5" hidden="1" x14ac:dyDescent="0.25"/>
    <row r="120" ht="12.5" hidden="1" x14ac:dyDescent="0.25"/>
    <row r="121" ht="12.5" hidden="1" x14ac:dyDescent="0.25"/>
    <row r="122" ht="12.5" hidden="1" x14ac:dyDescent="0.25"/>
    <row r="123" ht="12.5" hidden="1" x14ac:dyDescent="0.25"/>
    <row r="124" ht="12.5" hidden="1" x14ac:dyDescent="0.25"/>
    <row r="125" ht="12.5" hidden="1" x14ac:dyDescent="0.25"/>
    <row r="126" ht="12.5" hidden="1" x14ac:dyDescent="0.25"/>
    <row r="127" ht="12.5" hidden="1" x14ac:dyDescent="0.25"/>
    <row r="128" ht="12.5" hidden="1" x14ac:dyDescent="0.25"/>
    <row r="129" ht="12.5" hidden="1" x14ac:dyDescent="0.25"/>
    <row r="130" ht="12.5" hidden="1" x14ac:dyDescent="0.25"/>
    <row r="131" ht="12.5" hidden="1" x14ac:dyDescent="0.25"/>
    <row r="132" ht="12.5" hidden="1" x14ac:dyDescent="0.25"/>
    <row r="133" ht="12.5" hidden="1" x14ac:dyDescent="0.25"/>
    <row r="134" ht="12.5" hidden="1" x14ac:dyDescent="0.25"/>
    <row r="135" ht="12.5" hidden="1" x14ac:dyDescent="0.25"/>
    <row r="136" ht="12.5" hidden="1" x14ac:dyDescent="0.25"/>
    <row r="137" ht="12.5" hidden="1" x14ac:dyDescent="0.25"/>
    <row r="138" ht="12.5" hidden="1" x14ac:dyDescent="0.25"/>
    <row r="139" ht="12.5" hidden="1" x14ac:dyDescent="0.25"/>
    <row r="140" ht="12.5" hidden="1" x14ac:dyDescent="0.25"/>
    <row r="141" ht="12.5" hidden="1" x14ac:dyDescent="0.25"/>
    <row r="142" ht="12.5" hidden="1" x14ac:dyDescent="0.25"/>
    <row r="143" ht="12.5" hidden="1" x14ac:dyDescent="0.25"/>
    <row r="144" ht="12.5" hidden="1" x14ac:dyDescent="0.25"/>
    <row r="145" ht="12.5" hidden="1" x14ac:dyDescent="0.25"/>
    <row r="146" ht="12.5" hidden="1" x14ac:dyDescent="0.25"/>
    <row r="147" ht="12.5" hidden="1" x14ac:dyDescent="0.25"/>
    <row r="148" ht="12.5" hidden="1" x14ac:dyDescent="0.25"/>
    <row r="149" ht="12.5" hidden="1" x14ac:dyDescent="0.25"/>
    <row r="150" ht="12.5" hidden="1" x14ac:dyDescent="0.25"/>
    <row r="151" ht="12.5" hidden="1" x14ac:dyDescent="0.25"/>
    <row r="152" ht="12.5" hidden="1" x14ac:dyDescent="0.25"/>
    <row r="153" ht="12.5" hidden="1" x14ac:dyDescent="0.25"/>
    <row r="154" ht="12.5" hidden="1" x14ac:dyDescent="0.25"/>
    <row r="155" ht="12.5" hidden="1" x14ac:dyDescent="0.25"/>
    <row r="156" ht="12.5" hidden="1" x14ac:dyDescent="0.25"/>
    <row r="157" ht="12.5" hidden="1" x14ac:dyDescent="0.25"/>
    <row r="158" ht="12.5" hidden="1" x14ac:dyDescent="0.25"/>
    <row r="159" ht="12.5" hidden="1" x14ac:dyDescent="0.25"/>
    <row r="160" ht="12.5" hidden="1" x14ac:dyDescent="0.25"/>
    <row r="161" ht="12.5" hidden="1" x14ac:dyDescent="0.25"/>
    <row r="162" ht="12.5" hidden="1" x14ac:dyDescent="0.25"/>
    <row r="163" ht="12.5" hidden="1" x14ac:dyDescent="0.25"/>
    <row r="164" ht="12.5" hidden="1" x14ac:dyDescent="0.25"/>
    <row r="165" ht="12.5" hidden="1" x14ac:dyDescent="0.25"/>
    <row r="166" ht="12.5" hidden="1" x14ac:dyDescent="0.25"/>
    <row r="167" ht="12.5" hidden="1" x14ac:dyDescent="0.25"/>
    <row r="168" ht="12.5" hidden="1" x14ac:dyDescent="0.25"/>
    <row r="169" ht="12.5" hidden="1" x14ac:dyDescent="0.25"/>
    <row r="170" ht="12.5" hidden="1" x14ac:dyDescent="0.25"/>
    <row r="171" ht="12.5" hidden="1" x14ac:dyDescent="0.25"/>
    <row r="172" ht="12.5" hidden="1" x14ac:dyDescent="0.25"/>
    <row r="173" ht="12.5" hidden="1" x14ac:dyDescent="0.25"/>
    <row r="174" ht="12.5" hidden="1" x14ac:dyDescent="0.25"/>
    <row r="175" ht="12.5" hidden="1" x14ac:dyDescent="0.25"/>
    <row r="176" ht="12.5" hidden="1" x14ac:dyDescent="0.25"/>
    <row r="177" ht="12.5" hidden="1" x14ac:dyDescent="0.25"/>
    <row r="178" ht="12.5" hidden="1" x14ac:dyDescent="0.25"/>
    <row r="179" ht="12.5" hidden="1" x14ac:dyDescent="0.25"/>
    <row r="180" ht="12.75" hidden="1" customHeight="1" x14ac:dyDescent="0.25"/>
    <row r="181" ht="12.75" hidden="1" customHeight="1" x14ac:dyDescent="0.25"/>
    <row r="182" ht="12.75" hidden="1" customHeight="1" x14ac:dyDescent="0.25"/>
    <row r="183" ht="12.75" hidden="1" customHeight="1" x14ac:dyDescent="0.25"/>
    <row r="184" ht="12.75" hidden="1" customHeight="1" x14ac:dyDescent="0.25"/>
    <row r="185" ht="12.75" hidden="1" customHeight="1" x14ac:dyDescent="0.25"/>
  </sheetData>
  <sheetProtection algorithmName="SHA-512" hashValue="d7Euhq0sKLU2fOjdmaVY2l6szqvgu2Apl28KQZ4XochpDaWR5ASfg15ICy65lCEhkrNvrx8raFbPRFf02o3PNw==" saltValue="bUh15EJGMCijL7XOsOVw5g==" spinCount="100000" sheet="1" objects="1" scenarios="1"/>
  <dataConsolidate/>
  <mergeCells count="40">
    <mergeCell ref="G29:O29"/>
    <mergeCell ref="G39:O39"/>
    <mergeCell ref="G49:O49"/>
    <mergeCell ref="G59:O59"/>
    <mergeCell ref="C3:V3"/>
    <mergeCell ref="C4:K4"/>
    <mergeCell ref="L4:M4"/>
    <mergeCell ref="K7:M7"/>
    <mergeCell ref="K9:M9"/>
    <mergeCell ref="S7:U7"/>
    <mergeCell ref="S9:U9"/>
    <mergeCell ref="Q29:U29"/>
    <mergeCell ref="Q39:U39"/>
    <mergeCell ref="Q49:U49"/>
    <mergeCell ref="Q59:U59"/>
    <mergeCell ref="C89:U89"/>
    <mergeCell ref="J83:K83"/>
    <mergeCell ref="J84:K84"/>
    <mergeCell ref="J85:K85"/>
    <mergeCell ref="J86:K86"/>
    <mergeCell ref="L83:O83"/>
    <mergeCell ref="L84:O84"/>
    <mergeCell ref="L85:O85"/>
    <mergeCell ref="L86:O86"/>
    <mergeCell ref="J82:K82"/>
    <mergeCell ref="L80:O80"/>
    <mergeCell ref="K11:M11"/>
    <mergeCell ref="K13:M13"/>
    <mergeCell ref="K15:M15"/>
    <mergeCell ref="K17:M17"/>
    <mergeCell ref="C75:V75"/>
    <mergeCell ref="C76:P76"/>
    <mergeCell ref="P80:P81"/>
    <mergeCell ref="L82:O82"/>
    <mergeCell ref="U21:V22"/>
    <mergeCell ref="E80:H80"/>
    <mergeCell ref="C62:L62"/>
    <mergeCell ref="G81:H81"/>
    <mergeCell ref="E81:F81"/>
    <mergeCell ref="I80:K80"/>
  </mergeCells>
  <conditionalFormatting sqref="G21:V29">
    <cfRule type="expression" dxfId="10" priority="38">
      <formula>OR(NOT($K$17&gt;=1),$K$17="Auswahl treffen")</formula>
    </cfRule>
  </conditionalFormatting>
  <conditionalFormatting sqref="G31:V39">
    <cfRule type="expression" dxfId="9" priority="57">
      <formula>OR(NOT($K$17&gt;=2),$K$17="Auswahl treffen")</formula>
    </cfRule>
  </conditionalFormatting>
  <conditionalFormatting sqref="G41:V49">
    <cfRule type="expression" dxfId="8" priority="56">
      <formula>OR(NOT($K$17&gt;=3),$K$17="Auswahl treffen")</formula>
    </cfRule>
  </conditionalFormatting>
  <conditionalFormatting sqref="G51:V59">
    <cfRule type="expression" dxfId="7" priority="55">
      <formula>OR(NOT($K$17=4),$K$17="Auswahl treffen")</formula>
    </cfRule>
  </conditionalFormatting>
  <dataValidations xWindow="725" yWindow="626" count="13">
    <dataValidation type="list" allowBlank="1" showInputMessage="1" showErrorMessage="1" sqref="K17:M17" xr:uid="{7274C218-AFEE-4759-AAE2-8E7DCDB42FD5}">
      <formula1>"Auswahl treffen,1,2,3,4"</formula1>
    </dataValidation>
    <dataValidation type="list" allowBlank="1" showInputMessage="1" showErrorMessage="1" sqref="K5" xr:uid="{00000000-0002-0000-0000-000003000000}">
      <formula1>Haushalt</formula1>
    </dataValidation>
    <dataValidation allowBlank="1" showInputMessage="1" showErrorMessage="1" errorTitle="Erwerbspensum" error="Das blablabla" sqref="I94" xr:uid="{00000000-0002-0000-0000-000006000000}"/>
    <dataValidation allowBlank="1" showInputMessage="1" showErrorMessage="1" errorTitle="Überschreitung Höchsteinkommen" error="Das Höchsteinkommen gemäss Anhang 1 des Reglements wird überschritten. Es besteht kein Anspruch auf Betreuungsgutscheine. " prompt="Steuerbares Einkommen (Position 27) gemäss neuster rechtskräftiger Steuerveranlagung des Elternteils, welchem die elterliche Sorge und Obhut zugeteilt ist. Diese darf nicht älter als zwei Jahre sein." sqref="K7:M7" xr:uid="{00000000-0002-0000-0000-000008000000}"/>
    <dataValidation allowBlank="1" showInputMessage="1" showErrorMessage="1" prompt="Steuerbares Vermögen (Position 37) gemäss neuster rechtskräftiger Steuerveranlagung des Elternteils, welchem die elterliche Sorge und Obhut zugeteilt ist. (10 % des Vermögens ab einem Einkommen von 100'000 werden dem massgebendem Einkommen angerechnet)._x000a_" sqref="K9:M9" xr:uid="{00000000-0002-0000-0000-000009000000}"/>
    <dataValidation type="date" operator="greaterThanOrEqual" allowBlank="1" showInputMessage="1" showErrorMessage="1" error="Betreuungsgutscheine können nicht rückwirkend beantragt werden. Bitte passen Sie die Eingabe an." sqref="L4:M4" xr:uid="{2B657589-1E03-49FC-8F0E-78974A16B751}">
      <formula1>TODAY()</formula1>
    </dataValidation>
    <dataValidation type="list" allowBlank="1" showInputMessage="1" showErrorMessage="1" error="Bitte setzen Sie ein &quot;x&quot;." sqref="Q25:U27 Q35:U37 Q45:U47 Q55:U57" xr:uid="{B93B9232-7650-43E4-948D-96A532987EA0}">
      <formula1>"x"</formula1>
    </dataValidation>
    <dataValidation allowBlank="1" showInputMessage="1" showErrorMessage="1" errorTitle="Überschreitung Höchsteinkommen" error="Das Höchsteinkommen gemäss Anhang 1 des Reglements wird überschritten. Es besteht kein Anspruch auf Betreuungsgutscheine. " prompt="Die Gemeinde Urdorf geht bei der Berechnung der Betreuungsgutscheine von einem maximalen Krippentarif von 140 CHF/Tag für Kinder ab 18 Monaten aus." sqref="S7:U7" xr:uid="{41C7286F-79A6-4C83-8D05-773D289E5C2A}"/>
    <dataValidation allowBlank="1" showInputMessage="1" showErrorMessage="1" errorTitle="Überschreitung Höchsteinkommen" error="Das Höchsteinkommen gemäss Anhang 1 des Reglements wird überschritten. Es besteht kein Anspruch auf Betreuungsgutscheine. " prompt="Die Gemeinde Urdorf geht bei der Berechnung der Betreuungsgutscheine von einem maximalen Krippentarif von 160 CHF/Tag für Kinder unter 18 Monaten aus." sqref="S9:U9" xr:uid="{4201EA89-CB79-4C77-B366-84B9C33D562D}"/>
    <dataValidation allowBlank="1" showInputMessage="1" showErrorMessage="1" prompt="Einkaufssumme in die 2. Säule (berufliche Vorsorge, Position 280) gemäss neuster rechtskräftiger Steuerveranlagung des Elternteils, welchem die elterliche Sorge und Obhut zugeteilt ist._x000a_" sqref="K11:M11" xr:uid="{C0AE862F-9358-4B04-9811-E475C953A55F}"/>
    <dataValidation allowBlank="1" showInputMessage="1" showErrorMessage="1" prompt="Einzahlungen in die 3. Säule (Position 260) gemäss neuster rechtskräftiger Steuerveranlagung des Elternteils, welchem die elterliche Sorge und Obhut zugeteilt ist._x000a_" sqref="K13:M13" xr:uid="{14845330-4592-4817-B5F1-F7FD66C04299}"/>
    <dataValidation allowBlank="1" showInputMessage="1" showErrorMessage="1" prompt="Liegenschaftsabzüge gemäss Liegenschaftsverzeichnis abzüglich zulässiger Pauschalabzüge (20% der Mietzinseinnahmen/Eigenmietwerts) gemäss neuster rechtskräftiger Steuerveranlagung des Elternteils, welchem die elterliche Sorge und Obhut zugeteilt ist._x000a_" sqref="K15:M15" xr:uid="{D3DDB42B-5B46-486A-A91B-3962D82B91C9}"/>
    <dataValidation type="list" allowBlank="1" showErrorMessage="1" prompt="asdfaösfajsdkfasöfjasökfjasf_x000a_asdfasdfjalskjdföalsjöfasjföajsödfkasfda" sqref="K57 K37 K47 K27" xr:uid="{D31B4865-E98A-4B82-85BD-8B84E8D2583A}">
      <formula1>"Auswahl treffen,Ja,Nein"</formula1>
    </dataValidation>
  </dataValidations>
  <hyperlinks>
    <hyperlink ref="U21" location="Betreuungsgutscheinrechner!O71" display="Weiter" xr:uid="{5A5909CF-188B-4274-B324-A08341C8D90B}"/>
    <hyperlink ref="U21:V22" location="Kindertagesstätte!O88" display="Kindertagesstätte!O88" xr:uid="{DD164570-90EA-4C62-8F8D-2D5795D3B9E2}"/>
  </hyperlinks>
  <pageMargins left="0.70866141732283472" right="0.48" top="0.32" bottom="0.31" header="0.31496062992125984" footer="0.31496062992125984"/>
  <pageSetup paperSize="9"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BAEEF-FF18-48BB-8787-614B375D0EE0}">
  <sheetPr>
    <pageSetUpPr fitToPage="1"/>
  </sheetPr>
  <dimension ref="A1:W184"/>
  <sheetViews>
    <sheetView showGridLines="0" showRowColHeaders="0" zoomScaleNormal="100" workbookViewId="0">
      <selection activeCell="K17" sqref="K17:M17"/>
    </sheetView>
  </sheetViews>
  <sheetFormatPr baseColWidth="10" defaultColWidth="0" defaultRowHeight="0" customHeight="1" zeroHeight="1" x14ac:dyDescent="0.25"/>
  <cols>
    <col min="1" max="2" width="1" style="6" customWidth="1"/>
    <col min="3" max="3" width="8.453125" style="6" customWidth="1"/>
    <col min="4" max="4" width="1" style="6" customWidth="1"/>
    <col min="5" max="5" width="11.453125" style="6" customWidth="1"/>
    <col min="6" max="6" width="4.26953125" style="6" customWidth="1"/>
    <col min="7" max="7" width="15.26953125" style="6" customWidth="1"/>
    <col min="8" max="8" width="2.26953125" style="6" customWidth="1"/>
    <col min="9" max="9" width="13.54296875" style="6" customWidth="1"/>
    <col min="10" max="10" width="8.7265625" style="6" customWidth="1"/>
    <col min="11" max="11" width="16.54296875" style="6" customWidth="1"/>
    <col min="12" max="12" width="5.81640625" style="6" customWidth="1"/>
    <col min="13" max="13" width="4.7265625" style="6" customWidth="1"/>
    <col min="14" max="14" width="3.26953125" style="6" customWidth="1"/>
    <col min="15" max="15" width="16.81640625" style="6" customWidth="1"/>
    <col min="16" max="16" width="27.453125" style="6" customWidth="1"/>
    <col min="17" max="21" width="10.54296875" style="6" customWidth="1"/>
    <col min="22" max="22" width="4.54296875" style="6" customWidth="1"/>
    <col min="23" max="23" width="6.54296875" style="6" customWidth="1"/>
    <col min="24" max="16384" width="11.453125" style="6" hidden="1"/>
  </cols>
  <sheetData>
    <row r="1" spans="1:23" ht="61.9" customHeight="1" x14ac:dyDescent="0.5">
      <c r="A1" s="2"/>
      <c r="B1" s="3"/>
      <c r="C1" s="4" t="s">
        <v>50</v>
      </c>
      <c r="D1" s="3"/>
      <c r="E1" s="3"/>
      <c r="F1" s="3"/>
      <c r="G1" s="3"/>
      <c r="H1" s="3"/>
      <c r="I1" s="3"/>
      <c r="J1" s="3"/>
      <c r="K1" s="3"/>
      <c r="L1" s="3"/>
      <c r="M1" s="3"/>
      <c r="N1" s="3"/>
      <c r="O1" s="3"/>
      <c r="P1" s="4"/>
      <c r="Q1" s="5"/>
      <c r="R1" s="5"/>
      <c r="S1" s="5"/>
      <c r="T1" s="5"/>
      <c r="U1" s="5"/>
      <c r="V1" s="5"/>
      <c r="W1" s="3"/>
    </row>
    <row r="2" spans="1:23" ht="12.75" customHeight="1" x14ac:dyDescent="0.5">
      <c r="A2" s="2"/>
      <c r="B2" s="7"/>
      <c r="C2" s="8"/>
      <c r="D2" s="3"/>
      <c r="E2" s="3"/>
      <c r="F2" s="3"/>
      <c r="G2" s="3"/>
      <c r="H2" s="3"/>
      <c r="I2" s="3"/>
      <c r="J2" s="3"/>
      <c r="K2" s="3"/>
      <c r="L2" s="3"/>
      <c r="M2" s="3"/>
      <c r="N2" s="3"/>
      <c r="O2" s="3"/>
      <c r="P2" s="3"/>
      <c r="Q2" s="3"/>
      <c r="R2" s="3"/>
      <c r="S2" s="3"/>
      <c r="T2" s="3"/>
      <c r="U2" s="3"/>
      <c r="V2" s="3"/>
      <c r="W2" s="3"/>
    </row>
    <row r="3" spans="1:23" ht="42.75" customHeight="1" x14ac:dyDescent="0.5">
      <c r="A3" s="9"/>
      <c r="B3" s="10"/>
      <c r="C3" s="134" t="s">
        <v>51</v>
      </c>
      <c r="D3" s="135"/>
      <c r="E3" s="135"/>
      <c r="F3" s="135"/>
      <c r="G3" s="135"/>
      <c r="H3" s="135"/>
      <c r="I3" s="135"/>
      <c r="J3" s="135"/>
      <c r="K3" s="135"/>
      <c r="L3" s="135"/>
      <c r="M3" s="135"/>
      <c r="N3" s="135"/>
      <c r="O3" s="135"/>
      <c r="P3" s="135"/>
      <c r="Q3" s="135"/>
      <c r="R3" s="135"/>
      <c r="S3" s="135"/>
      <c r="T3" s="135"/>
      <c r="U3" s="135"/>
      <c r="V3" s="135"/>
      <c r="W3" s="3"/>
    </row>
    <row r="4" spans="1:23" s="13" customFormat="1" ht="15.75" customHeight="1" x14ac:dyDescent="0.35">
      <c r="A4" s="11"/>
      <c r="B4" s="11"/>
      <c r="C4" s="136" t="s">
        <v>2</v>
      </c>
      <c r="D4" s="137"/>
      <c r="E4" s="137"/>
      <c r="F4" s="137"/>
      <c r="G4" s="137"/>
      <c r="H4" s="137"/>
      <c r="I4" s="137"/>
      <c r="J4" s="137"/>
      <c r="K4" s="138"/>
      <c r="L4" s="139"/>
      <c r="M4" s="140"/>
      <c r="N4" s="12" t="s">
        <v>3</v>
      </c>
      <c r="O4" s="11"/>
      <c r="P4" s="11"/>
      <c r="Q4" s="11"/>
      <c r="R4" s="11"/>
      <c r="S4" s="11"/>
      <c r="T4" s="11"/>
      <c r="U4" s="11"/>
      <c r="V4" s="11"/>
      <c r="W4" s="11"/>
    </row>
    <row r="5" spans="1:23" ht="6" customHeight="1" x14ac:dyDescent="0.3">
      <c r="A5" s="3"/>
      <c r="B5" s="14"/>
      <c r="C5" s="15"/>
      <c r="D5" s="3"/>
      <c r="E5" s="3"/>
      <c r="F5" s="3"/>
      <c r="G5" s="3"/>
      <c r="H5" s="3"/>
      <c r="I5" s="3"/>
      <c r="J5" s="3"/>
      <c r="K5" s="16"/>
      <c r="L5" s="16"/>
      <c r="M5" s="16"/>
      <c r="N5" s="3"/>
      <c r="O5" s="3"/>
      <c r="P5" s="17"/>
      <c r="Q5" s="17"/>
      <c r="R5" s="17"/>
      <c r="S5" s="17"/>
      <c r="T5" s="17"/>
      <c r="U5" s="17"/>
      <c r="V5" s="17"/>
      <c r="W5" s="3"/>
    </row>
    <row r="6" spans="1:23" ht="6" customHeight="1" x14ac:dyDescent="0.25">
      <c r="A6" s="3"/>
      <c r="B6" s="18"/>
      <c r="C6" s="19"/>
      <c r="D6" s="19"/>
      <c r="E6" s="19"/>
      <c r="F6" s="19"/>
      <c r="G6" s="19"/>
      <c r="H6" s="19"/>
      <c r="I6" s="19"/>
      <c r="J6" s="19"/>
      <c r="K6" s="19"/>
      <c r="L6" s="19"/>
      <c r="M6" s="19"/>
      <c r="N6" s="19"/>
      <c r="O6" s="19"/>
      <c r="P6" s="3"/>
      <c r="Q6" s="3"/>
      <c r="R6" s="3"/>
      <c r="S6" s="3"/>
      <c r="T6" s="3"/>
      <c r="U6" s="3"/>
      <c r="V6" s="3"/>
      <c r="W6" s="3"/>
    </row>
    <row r="7" spans="1:23" ht="15.75" customHeight="1" x14ac:dyDescent="0.3">
      <c r="A7" s="3"/>
      <c r="B7" s="14"/>
      <c r="C7" s="15" t="s">
        <v>4</v>
      </c>
      <c r="D7" s="3"/>
      <c r="E7" s="3"/>
      <c r="F7" s="3"/>
      <c r="G7" s="3" t="s">
        <v>5</v>
      </c>
      <c r="H7" s="3"/>
      <c r="I7" s="3"/>
      <c r="J7" s="3" t="s">
        <v>6</v>
      </c>
      <c r="K7" s="111">
        <v>0</v>
      </c>
      <c r="L7" s="112"/>
      <c r="M7" s="113"/>
      <c r="N7" s="3"/>
      <c r="O7" s="15" t="s">
        <v>52</v>
      </c>
      <c r="P7" s="3" t="s">
        <v>53</v>
      </c>
      <c r="Q7" s="3"/>
      <c r="R7" s="3" t="s">
        <v>6</v>
      </c>
      <c r="S7" s="141">
        <v>0</v>
      </c>
      <c r="T7" s="142"/>
      <c r="U7" s="143"/>
      <c r="V7" s="3"/>
      <c r="W7" s="3"/>
    </row>
    <row r="8" spans="1:23" ht="6" customHeight="1" x14ac:dyDescent="0.25">
      <c r="A8" s="3"/>
      <c r="B8" s="18"/>
      <c r="C8" s="3"/>
      <c r="D8" s="3"/>
      <c r="E8" s="3"/>
      <c r="F8" s="3"/>
      <c r="G8" s="3"/>
      <c r="H8" s="3"/>
      <c r="I8" s="3"/>
      <c r="J8" s="3"/>
      <c r="K8" s="3"/>
      <c r="L8" s="3"/>
      <c r="M8" s="3"/>
      <c r="N8" s="3"/>
      <c r="O8" s="3"/>
      <c r="P8" s="3"/>
      <c r="Q8" s="3"/>
      <c r="R8" s="3"/>
      <c r="S8" s="3"/>
      <c r="T8" s="3"/>
      <c r="U8" s="3"/>
      <c r="V8" s="3"/>
      <c r="W8" s="3"/>
    </row>
    <row r="9" spans="1:23" ht="15.75" customHeight="1" x14ac:dyDescent="0.25">
      <c r="A9" s="3"/>
      <c r="B9" s="18"/>
      <c r="C9" s="3"/>
      <c r="D9" s="3"/>
      <c r="E9" s="3"/>
      <c r="F9" s="3"/>
      <c r="G9" s="3" t="s">
        <v>9</v>
      </c>
      <c r="H9" s="3"/>
      <c r="I9" s="3"/>
      <c r="J9" s="3" t="s">
        <v>6</v>
      </c>
      <c r="K9" s="111">
        <v>0</v>
      </c>
      <c r="L9" s="112"/>
      <c r="M9" s="113"/>
      <c r="N9" s="3"/>
      <c r="O9" s="3"/>
      <c r="P9" s="3" t="s">
        <v>54</v>
      </c>
      <c r="Q9" s="3"/>
      <c r="R9" s="3" t="s">
        <v>6</v>
      </c>
      <c r="S9" s="144">
        <v>0</v>
      </c>
      <c r="T9" s="145"/>
      <c r="U9" s="146"/>
      <c r="V9" s="3"/>
      <c r="W9" s="3"/>
    </row>
    <row r="10" spans="1:23" ht="6" customHeight="1" x14ac:dyDescent="0.25">
      <c r="A10" s="3"/>
      <c r="B10" s="18"/>
      <c r="C10" s="3"/>
      <c r="D10" s="3"/>
      <c r="E10" s="3"/>
      <c r="F10" s="3"/>
      <c r="G10" s="3"/>
      <c r="H10" s="3"/>
      <c r="I10" s="3"/>
      <c r="J10" s="3"/>
      <c r="K10" s="3"/>
      <c r="L10" s="3"/>
      <c r="M10" s="3"/>
      <c r="N10" s="3"/>
      <c r="O10" s="3"/>
      <c r="P10" s="3"/>
      <c r="Q10" s="3"/>
      <c r="R10" s="3"/>
      <c r="S10" s="3"/>
      <c r="T10" s="3"/>
      <c r="U10" s="3"/>
      <c r="V10" s="3"/>
      <c r="W10" s="3"/>
    </row>
    <row r="11" spans="1:23" ht="15.75" customHeight="1" x14ac:dyDescent="0.3">
      <c r="A11" s="3"/>
      <c r="B11" s="18"/>
      <c r="C11" s="3"/>
      <c r="D11" s="3"/>
      <c r="E11" s="3"/>
      <c r="F11" s="3"/>
      <c r="G11" s="3" t="s">
        <v>11</v>
      </c>
      <c r="H11" s="3"/>
      <c r="I11" s="3"/>
      <c r="J11" s="3" t="s">
        <v>6</v>
      </c>
      <c r="K11" s="111">
        <v>0</v>
      </c>
      <c r="L11" s="112"/>
      <c r="M11" s="113"/>
      <c r="N11" s="3"/>
      <c r="O11" s="3"/>
      <c r="P11" s="20" t="s">
        <v>12</v>
      </c>
      <c r="Q11" s="3"/>
      <c r="R11" s="3"/>
      <c r="S11" s="3"/>
      <c r="T11" s="3"/>
      <c r="U11" s="3"/>
      <c r="V11" s="3"/>
      <c r="W11" s="3"/>
    </row>
    <row r="12" spans="1:23" ht="6" customHeight="1" x14ac:dyDescent="0.25">
      <c r="A12" s="3"/>
      <c r="B12" s="18"/>
      <c r="C12" s="3"/>
      <c r="D12" s="3"/>
      <c r="E12" s="3"/>
      <c r="F12" s="3"/>
      <c r="G12" s="3"/>
      <c r="H12" s="3"/>
      <c r="I12" s="3"/>
      <c r="J12" s="3"/>
      <c r="K12" s="3"/>
      <c r="L12" s="3"/>
      <c r="M12" s="3"/>
      <c r="N12" s="3"/>
      <c r="O12" s="3"/>
      <c r="P12" s="3"/>
      <c r="Q12" s="3"/>
      <c r="R12" s="3"/>
      <c r="S12" s="3"/>
      <c r="T12" s="3"/>
      <c r="U12" s="3"/>
      <c r="V12" s="3"/>
      <c r="W12" s="3"/>
    </row>
    <row r="13" spans="1:23" ht="15.75" customHeight="1" x14ac:dyDescent="0.25">
      <c r="A13" s="3"/>
      <c r="B13" s="18"/>
      <c r="C13" s="3"/>
      <c r="D13" s="3"/>
      <c r="E13" s="3"/>
      <c r="F13" s="3"/>
      <c r="G13" s="3" t="s">
        <v>13</v>
      </c>
      <c r="H13" s="3"/>
      <c r="I13" s="3"/>
      <c r="J13" s="3" t="s">
        <v>6</v>
      </c>
      <c r="K13" s="111">
        <v>0</v>
      </c>
      <c r="L13" s="112"/>
      <c r="M13" s="113"/>
      <c r="N13" s="3"/>
      <c r="O13" s="3"/>
      <c r="V13" s="3"/>
      <c r="W13" s="3"/>
    </row>
    <row r="14" spans="1:23" ht="6" customHeight="1" x14ac:dyDescent="0.25">
      <c r="A14" s="3"/>
      <c r="B14" s="18"/>
      <c r="C14" s="3"/>
      <c r="D14" s="3"/>
      <c r="E14" s="3"/>
      <c r="F14" s="3"/>
      <c r="G14" s="3"/>
      <c r="H14" s="3"/>
      <c r="I14" s="3"/>
      <c r="J14" s="3"/>
      <c r="K14" s="3"/>
      <c r="L14" s="3"/>
      <c r="M14" s="3"/>
      <c r="N14" s="3"/>
      <c r="O14" s="3"/>
      <c r="P14" s="3"/>
      <c r="Q14" s="3"/>
      <c r="R14" s="3"/>
      <c r="S14" s="3"/>
      <c r="T14" s="3"/>
      <c r="U14" s="3"/>
      <c r="V14" s="3"/>
      <c r="W14" s="3"/>
    </row>
    <row r="15" spans="1:23" ht="15.75" customHeight="1" x14ac:dyDescent="0.25">
      <c r="A15" s="3"/>
      <c r="B15" s="18"/>
      <c r="C15" s="3"/>
      <c r="D15" s="3"/>
      <c r="E15" s="3"/>
      <c r="F15" s="3"/>
      <c r="G15" s="3" t="s">
        <v>14</v>
      </c>
      <c r="H15" s="3"/>
      <c r="I15" s="3"/>
      <c r="J15" s="3" t="s">
        <v>6</v>
      </c>
      <c r="K15" s="111">
        <v>0</v>
      </c>
      <c r="L15" s="112"/>
      <c r="M15" s="113"/>
      <c r="N15" s="3"/>
      <c r="O15" s="3"/>
      <c r="V15" s="3"/>
      <c r="W15" s="3"/>
    </row>
    <row r="16" spans="1:23" ht="15.75" customHeight="1" x14ac:dyDescent="0.25">
      <c r="A16" s="3"/>
      <c r="B16" s="18"/>
      <c r="C16" s="3"/>
      <c r="D16" s="3"/>
      <c r="E16" s="3"/>
      <c r="F16" s="3"/>
      <c r="G16" s="3"/>
      <c r="H16" s="3"/>
      <c r="I16" s="3"/>
      <c r="J16" s="3"/>
      <c r="K16" s="3"/>
      <c r="L16" s="3"/>
      <c r="M16" s="3"/>
      <c r="N16" s="3"/>
      <c r="O16" s="3"/>
      <c r="P16" s="3"/>
      <c r="Q16" s="3"/>
      <c r="R16" s="3"/>
      <c r="S16" s="3"/>
      <c r="T16" s="3"/>
      <c r="U16" s="3"/>
      <c r="V16" s="3"/>
      <c r="W16" s="3"/>
    </row>
    <row r="17" spans="1:23" ht="15.75" customHeight="1" x14ac:dyDescent="0.3">
      <c r="A17" s="3"/>
      <c r="B17" s="18"/>
      <c r="C17" s="3"/>
      <c r="D17" s="3"/>
      <c r="E17" s="3"/>
      <c r="F17" s="3"/>
      <c r="G17" s="3" t="s">
        <v>15</v>
      </c>
      <c r="H17" s="3"/>
      <c r="I17" s="3"/>
      <c r="J17" s="3"/>
      <c r="K17" s="114" t="s">
        <v>16</v>
      </c>
      <c r="L17" s="115"/>
      <c r="M17" s="116"/>
      <c r="N17" s="3"/>
      <c r="O17" s="3"/>
      <c r="P17" s="148"/>
      <c r="Q17" s="148"/>
      <c r="R17" s="148"/>
      <c r="S17" s="148"/>
      <c r="T17" s="148"/>
      <c r="U17" s="148"/>
      <c r="V17" s="20"/>
      <c r="W17" s="3"/>
    </row>
    <row r="18" spans="1:23" ht="15.75" customHeight="1" x14ac:dyDescent="0.25">
      <c r="A18" s="3"/>
      <c r="B18" s="18"/>
      <c r="C18" s="17"/>
      <c r="D18" s="17"/>
      <c r="E18" s="17"/>
      <c r="F18" s="17"/>
      <c r="G18" s="17"/>
      <c r="H18" s="17"/>
      <c r="I18" s="17"/>
      <c r="J18" s="17"/>
      <c r="K18" s="17"/>
      <c r="L18" s="17"/>
      <c r="M18" s="17"/>
      <c r="N18" s="17"/>
      <c r="O18" s="17"/>
      <c r="P18" s="17"/>
      <c r="Q18" s="17"/>
      <c r="R18" s="17"/>
      <c r="S18" s="17"/>
      <c r="T18" s="17"/>
      <c r="U18" s="17"/>
      <c r="V18" s="17"/>
      <c r="W18" s="3"/>
    </row>
    <row r="19" spans="1:23" ht="6" customHeight="1" x14ac:dyDescent="0.25">
      <c r="A19" s="3"/>
      <c r="B19" s="18"/>
      <c r="C19" s="19"/>
      <c r="D19" s="19"/>
      <c r="E19" s="3"/>
      <c r="F19" s="3"/>
      <c r="G19" s="3"/>
      <c r="H19" s="3"/>
      <c r="I19" s="3"/>
      <c r="J19" s="3"/>
      <c r="K19" s="3"/>
      <c r="L19" s="3"/>
      <c r="M19" s="3"/>
      <c r="N19" s="3"/>
      <c r="O19" s="3"/>
      <c r="P19" s="3"/>
      <c r="Q19" s="3"/>
      <c r="R19" s="3"/>
      <c r="S19" s="3"/>
      <c r="T19" s="3"/>
      <c r="U19" s="3"/>
      <c r="V19" s="3"/>
      <c r="W19" s="3"/>
    </row>
    <row r="20" spans="1:23" ht="15.75" customHeight="1" x14ac:dyDescent="0.3">
      <c r="A20" s="3"/>
      <c r="B20" s="14"/>
      <c r="C20" s="15" t="str">
        <f>IF(Tagesfamilie!K17=0," ",IF(Tagesfamilie!K17=1,"Kind","Kinder"))</f>
        <v>Kinder</v>
      </c>
      <c r="D20" s="3"/>
      <c r="F20" s="21"/>
      <c r="G20" s="15" t="s">
        <v>17</v>
      </c>
      <c r="H20" s="3" t="str">
        <f>IF(F95="ja","Erfassen Sie die Kinder beginnend mit dem ältesten Kind","")</f>
        <v>Erfassen Sie die Kinder beginnend mit dem ältesten Kind</v>
      </c>
      <c r="J20" s="3"/>
      <c r="K20" s="3"/>
      <c r="L20" s="3"/>
      <c r="M20" s="3"/>
      <c r="N20" s="3"/>
      <c r="O20" s="3"/>
      <c r="P20" s="3" t="s">
        <v>55</v>
      </c>
      <c r="Q20" s="3"/>
      <c r="R20" s="3"/>
      <c r="S20" s="3"/>
      <c r="T20" s="3"/>
      <c r="U20" s="121" t="s">
        <v>19</v>
      </c>
      <c r="V20" s="122"/>
      <c r="W20" s="3"/>
    </row>
    <row r="21" spans="1:23" ht="14.25" customHeight="1" thickBot="1" x14ac:dyDescent="0.35">
      <c r="A21" s="3"/>
      <c r="B21" s="14"/>
      <c r="C21" s="15"/>
      <c r="D21" s="3"/>
      <c r="E21" s="21"/>
      <c r="F21" s="21"/>
      <c r="G21" s="3"/>
      <c r="H21" s="3"/>
      <c r="I21" s="3"/>
      <c r="J21" s="3"/>
      <c r="K21" s="22"/>
      <c r="L21" s="3"/>
      <c r="M21" s="3"/>
      <c r="N21" s="3"/>
      <c r="O21" s="3"/>
      <c r="P21" s="20" t="s">
        <v>56</v>
      </c>
      <c r="Q21" s="3"/>
      <c r="R21" s="3"/>
      <c r="S21" s="3"/>
      <c r="T21" s="3"/>
      <c r="U21" s="123"/>
      <c r="V21" s="124"/>
      <c r="W21" s="3"/>
    </row>
    <row r="22" spans="1:23" ht="6" customHeight="1" x14ac:dyDescent="0.3">
      <c r="A22" s="3"/>
      <c r="B22" s="14"/>
      <c r="C22" s="15"/>
      <c r="D22" s="3"/>
      <c r="E22" s="21"/>
      <c r="F22" s="21"/>
      <c r="G22" s="3"/>
      <c r="H22" s="3"/>
      <c r="I22" s="3"/>
      <c r="J22" s="3"/>
      <c r="K22" s="22"/>
      <c r="L22" s="3"/>
      <c r="M22" s="3"/>
      <c r="N22" s="3"/>
      <c r="O22" s="3"/>
      <c r="P22" s="3"/>
      <c r="Q22" s="3"/>
      <c r="R22" s="3"/>
      <c r="S22" s="3"/>
      <c r="T22" s="3"/>
      <c r="U22" s="65"/>
      <c r="V22" s="65"/>
      <c r="W22" s="3"/>
    </row>
    <row r="23" spans="1:23" ht="15.75" customHeight="1" x14ac:dyDescent="0.25">
      <c r="A23" s="3"/>
      <c r="B23" s="14"/>
      <c r="D23" s="3"/>
      <c r="E23" s="21"/>
      <c r="F23" s="21"/>
      <c r="L23" s="3"/>
      <c r="M23" s="3"/>
      <c r="N23" s="3"/>
      <c r="O23" s="3"/>
      <c r="P23" s="23"/>
      <c r="Q23" s="23"/>
      <c r="R23" s="23"/>
      <c r="S23" s="23"/>
      <c r="T23" s="23"/>
      <c r="U23" s="23"/>
      <c r="V23" s="3"/>
      <c r="W23" s="3"/>
    </row>
    <row r="24" spans="1:23" ht="15.75" customHeight="1" x14ac:dyDescent="0.25">
      <c r="A24" s="3"/>
      <c r="B24" s="14"/>
      <c r="C24" s="24"/>
      <c r="D24" s="3"/>
      <c r="E24" s="21"/>
      <c r="F24" s="21"/>
      <c r="G24" s="3" t="s">
        <v>25</v>
      </c>
      <c r="H24" s="3"/>
      <c r="I24" s="3"/>
      <c r="J24" s="3"/>
      <c r="K24" s="73"/>
      <c r="L24" s="3"/>
      <c r="M24" s="3"/>
      <c r="N24" s="3"/>
      <c r="O24" s="3"/>
      <c r="P24" s="23" t="s">
        <v>57</v>
      </c>
      <c r="Q24" s="74"/>
      <c r="R24" s="23"/>
      <c r="S24" s="23"/>
      <c r="T24" s="23"/>
      <c r="U24" s="23"/>
      <c r="V24" s="23"/>
      <c r="W24" s="3"/>
    </row>
    <row r="25" spans="1:23" ht="15.75" customHeight="1" x14ac:dyDescent="0.3">
      <c r="A25" s="3"/>
      <c r="B25" s="14"/>
      <c r="C25" s="15"/>
      <c r="D25" s="3"/>
      <c r="E25" s="21"/>
      <c r="F25" s="21"/>
      <c r="L25" s="23"/>
      <c r="M25" s="23"/>
      <c r="N25" s="3"/>
      <c r="O25" s="3"/>
      <c r="P25" s="23"/>
      <c r="Q25" s="23"/>
      <c r="R25" s="23"/>
      <c r="S25" s="23"/>
      <c r="T25" s="23"/>
      <c r="U25" s="23"/>
      <c r="V25" s="23"/>
      <c r="W25" s="3"/>
    </row>
    <row r="26" spans="1:23" ht="15.75" customHeight="1" x14ac:dyDescent="0.3">
      <c r="A26" s="3"/>
      <c r="B26" s="14"/>
      <c r="C26" s="15"/>
      <c r="D26" s="3"/>
      <c r="E26" s="21"/>
      <c r="F26" s="21"/>
      <c r="G26" s="3" t="s">
        <v>30</v>
      </c>
      <c r="H26" s="3"/>
      <c r="I26" s="3"/>
      <c r="J26" s="3"/>
      <c r="K26" s="73" t="s">
        <v>16</v>
      </c>
      <c r="L26" s="23"/>
      <c r="N26" s="3"/>
      <c r="O26" s="3"/>
      <c r="P26" s="23" t="str">
        <f>IF(Q24&gt;48.6,"Für die Berechnung werden höchstens 245 Betreuungstage pro Kind und Jahr angerechnet.","")</f>
        <v/>
      </c>
      <c r="Q26" s="23"/>
      <c r="R26" s="23"/>
      <c r="S26" s="23"/>
      <c r="T26" s="23"/>
      <c r="V26" s="23"/>
      <c r="W26" s="3"/>
    </row>
    <row r="27" spans="1:23" ht="6" customHeight="1" x14ac:dyDescent="0.3">
      <c r="A27" s="3"/>
      <c r="B27" s="14"/>
      <c r="C27" s="15"/>
      <c r="D27" s="3"/>
      <c r="E27" s="21"/>
      <c r="F27" s="21"/>
      <c r="G27" s="3"/>
      <c r="H27" s="3"/>
      <c r="I27" s="3"/>
      <c r="L27" s="23"/>
      <c r="N27" s="3"/>
      <c r="O27" s="3"/>
      <c r="P27" s="23"/>
      <c r="Q27" s="23"/>
      <c r="R27" s="23"/>
      <c r="S27" s="23"/>
      <c r="T27" s="23"/>
      <c r="V27" s="23"/>
      <c r="W27" s="3"/>
    </row>
    <row r="28" spans="1:23" ht="36" customHeight="1" x14ac:dyDescent="0.3">
      <c r="A28" s="3"/>
      <c r="B28" s="14"/>
      <c r="C28" s="15"/>
      <c r="D28" s="3"/>
      <c r="E28" s="21"/>
      <c r="F28" s="21"/>
      <c r="G28" s="133" t="str">
        <f>IF(K26="Ja",_xlfn._LONGTEXT("Hinweis: Für Kinder mit erhöhtem Betreuungsbedarf wird für die Berechnung des Gemeindebeitrags der Tarif pro Stunde unter 18 Monaten herangezogen, unabhängig vom Alter der Kinder. Der erhöhte Betreuungsbedarf muss von einer spezialisierten Fachstelle abge","klärt werden."),"")</f>
        <v/>
      </c>
      <c r="H28" s="133"/>
      <c r="I28" s="133"/>
      <c r="J28" s="133"/>
      <c r="K28" s="133"/>
      <c r="L28" s="133"/>
      <c r="M28" s="133"/>
      <c r="N28" s="133"/>
      <c r="O28" s="133"/>
      <c r="P28" s="23"/>
      <c r="Q28" s="23"/>
      <c r="R28" s="23"/>
      <c r="S28" s="23"/>
      <c r="T28" s="23"/>
      <c r="V28" s="23"/>
      <c r="W28" s="3"/>
    </row>
    <row r="29" spans="1:23" ht="15.75" customHeight="1" x14ac:dyDescent="0.3">
      <c r="A29" s="3"/>
      <c r="B29" s="14"/>
      <c r="C29" s="15"/>
      <c r="D29" s="3"/>
      <c r="E29" s="21"/>
      <c r="F29" s="21"/>
      <c r="G29" s="75"/>
      <c r="H29" s="75"/>
      <c r="I29" s="75"/>
      <c r="J29" s="75"/>
      <c r="K29" s="75"/>
      <c r="L29" s="75"/>
      <c r="M29" s="75"/>
      <c r="N29" s="75"/>
      <c r="O29" s="75"/>
      <c r="P29" s="23"/>
      <c r="Q29" s="23"/>
      <c r="R29" s="23"/>
      <c r="S29" s="23"/>
      <c r="T29" s="23"/>
      <c r="V29" s="23"/>
      <c r="W29" s="3"/>
    </row>
    <row r="30" spans="1:23" ht="6" customHeight="1" x14ac:dyDescent="0.25">
      <c r="A30" s="3"/>
      <c r="B30" s="18"/>
      <c r="C30" s="3"/>
      <c r="D30" s="3"/>
      <c r="E30" s="21"/>
      <c r="F30" s="21"/>
      <c r="G30" s="19"/>
      <c r="H30" s="19"/>
      <c r="I30" s="19"/>
      <c r="J30" s="19"/>
      <c r="K30" s="19"/>
      <c r="L30" s="19"/>
      <c r="M30" s="19"/>
      <c r="N30" s="19"/>
      <c r="O30" s="19"/>
      <c r="P30" s="19"/>
      <c r="Q30" s="19"/>
      <c r="R30" s="19"/>
      <c r="S30" s="19"/>
      <c r="T30" s="19"/>
      <c r="U30" s="19"/>
      <c r="V30" s="19"/>
      <c r="W30" s="3"/>
    </row>
    <row r="31" spans="1:23" ht="15.75" customHeight="1" x14ac:dyDescent="0.3">
      <c r="A31" s="3"/>
      <c r="B31" s="18"/>
      <c r="C31" s="3"/>
      <c r="D31" s="3"/>
      <c r="E31" s="21"/>
      <c r="F31" s="21"/>
      <c r="G31" s="15" t="s">
        <v>31</v>
      </c>
      <c r="I31" s="3"/>
      <c r="J31" s="3"/>
      <c r="K31" s="3"/>
      <c r="L31" s="3"/>
      <c r="M31" s="3"/>
      <c r="N31" s="3"/>
      <c r="O31" s="3"/>
      <c r="P31" s="3" t="s">
        <v>55</v>
      </c>
      <c r="Q31" s="3"/>
      <c r="R31" s="3"/>
      <c r="S31" s="3"/>
      <c r="T31" s="3"/>
      <c r="U31" s="3"/>
      <c r="V31" s="3"/>
      <c r="W31" s="3"/>
    </row>
    <row r="32" spans="1:23" ht="6" customHeight="1" x14ac:dyDescent="0.25">
      <c r="A32" s="3"/>
      <c r="B32" s="18"/>
      <c r="C32" s="3"/>
      <c r="D32" s="3"/>
      <c r="E32" s="21"/>
      <c r="F32" s="21"/>
      <c r="G32" s="3"/>
      <c r="H32" s="3"/>
      <c r="I32" s="3"/>
      <c r="J32" s="3"/>
      <c r="K32" s="3"/>
      <c r="L32" s="3"/>
      <c r="M32" s="3"/>
      <c r="N32" s="3"/>
      <c r="O32" s="3"/>
      <c r="P32" s="3"/>
      <c r="Q32" s="3"/>
      <c r="R32" s="3"/>
      <c r="S32" s="3"/>
      <c r="T32" s="3"/>
      <c r="U32" s="3"/>
      <c r="V32" s="3"/>
      <c r="W32" s="3"/>
    </row>
    <row r="33" spans="1:23" ht="15.75" customHeight="1" x14ac:dyDescent="0.25">
      <c r="A33" s="3"/>
      <c r="B33" s="18"/>
      <c r="C33" s="3"/>
      <c r="D33" s="3"/>
      <c r="E33" s="21"/>
      <c r="F33" s="21"/>
      <c r="L33" s="3"/>
      <c r="M33" s="3"/>
      <c r="N33" s="3"/>
      <c r="O33" s="3"/>
      <c r="P33" s="23"/>
      <c r="Q33" s="23"/>
      <c r="R33" s="23"/>
      <c r="S33" s="23"/>
      <c r="T33" s="23"/>
      <c r="U33" s="23"/>
      <c r="V33" s="3"/>
      <c r="W33" s="3"/>
    </row>
    <row r="34" spans="1:23" ht="15.75" customHeight="1" x14ac:dyDescent="0.25">
      <c r="A34" s="3"/>
      <c r="B34" s="18"/>
      <c r="C34" s="3"/>
      <c r="D34" s="3"/>
      <c r="E34" s="21"/>
      <c r="F34" s="21"/>
      <c r="G34" s="3" t="s">
        <v>25</v>
      </c>
      <c r="H34" s="3"/>
      <c r="I34" s="3"/>
      <c r="J34" s="3"/>
      <c r="K34" s="73"/>
      <c r="L34" s="3"/>
      <c r="M34" s="3"/>
      <c r="N34" s="3"/>
      <c r="O34" s="3"/>
      <c r="P34" s="23" t="s">
        <v>57</v>
      </c>
      <c r="Q34" s="74"/>
      <c r="R34" s="23"/>
      <c r="S34" s="23"/>
      <c r="T34" s="23"/>
      <c r="U34" s="23"/>
      <c r="V34" s="3"/>
      <c r="W34" s="3"/>
    </row>
    <row r="35" spans="1:23" ht="15.75" customHeight="1" x14ac:dyDescent="0.25">
      <c r="A35" s="3"/>
      <c r="B35" s="18"/>
      <c r="C35" s="3"/>
      <c r="D35" s="3"/>
      <c r="E35" s="21"/>
      <c r="F35" s="21"/>
      <c r="G35" s="3"/>
      <c r="H35" s="3"/>
      <c r="I35" s="3"/>
      <c r="J35" s="3"/>
      <c r="K35" s="16"/>
      <c r="L35" s="3"/>
      <c r="M35" s="3"/>
      <c r="N35" s="3"/>
      <c r="O35" s="3"/>
      <c r="P35" s="23"/>
      <c r="Q35" s="23"/>
      <c r="R35" s="23"/>
      <c r="S35" s="23"/>
      <c r="T35" s="23"/>
      <c r="U35" s="23"/>
      <c r="V35" s="3"/>
      <c r="W35" s="3"/>
    </row>
    <row r="36" spans="1:23" ht="15.75" customHeight="1" x14ac:dyDescent="0.25">
      <c r="A36" s="3"/>
      <c r="B36" s="18"/>
      <c r="C36" s="3"/>
      <c r="D36" s="3"/>
      <c r="E36" s="21"/>
      <c r="F36" s="21"/>
      <c r="G36" s="3" t="s">
        <v>30</v>
      </c>
      <c r="H36" s="3"/>
      <c r="I36" s="3"/>
      <c r="J36" s="3"/>
      <c r="K36" s="73" t="s">
        <v>16</v>
      </c>
      <c r="L36" s="23"/>
      <c r="N36" s="3"/>
      <c r="O36" s="3"/>
      <c r="P36" s="23" t="str">
        <f>IF(Q34&gt;48.6,"Für die Berechnung werden höchstens 245 Betreuungstage pro Kind und Jahr angerechnet.","")</f>
        <v/>
      </c>
      <c r="Q36" s="23"/>
      <c r="R36" s="23"/>
      <c r="S36" s="23"/>
      <c r="T36" s="23"/>
      <c r="U36" s="23"/>
      <c r="V36" s="3"/>
      <c r="W36" s="3"/>
    </row>
    <row r="37" spans="1:23" ht="6" customHeight="1" x14ac:dyDescent="0.25">
      <c r="A37" s="3"/>
      <c r="B37" s="18"/>
      <c r="C37" s="3"/>
      <c r="D37" s="3"/>
      <c r="E37" s="21"/>
      <c r="F37" s="21"/>
      <c r="G37" s="3"/>
      <c r="H37" s="3"/>
      <c r="I37" s="3"/>
      <c r="L37" s="23"/>
      <c r="N37" s="3"/>
      <c r="O37" s="3"/>
      <c r="P37" s="23"/>
      <c r="Q37" s="23"/>
      <c r="R37" s="23"/>
      <c r="S37" s="23"/>
      <c r="T37" s="23"/>
      <c r="U37" s="23"/>
      <c r="V37" s="3"/>
      <c r="W37" s="3"/>
    </row>
    <row r="38" spans="1:23" ht="36" customHeight="1" x14ac:dyDescent="0.25">
      <c r="A38" s="3"/>
      <c r="B38" s="18"/>
      <c r="C38" s="3"/>
      <c r="D38" s="3"/>
      <c r="E38" s="21"/>
      <c r="F38" s="21"/>
      <c r="G38" s="133" t="str">
        <f>IF(K36="Ja",_xlfn._LONGTEXT("Hinweis: Für Kinder mit erhöhtem Betreuungsbedarf wird für die Berechnung des Gemeindebeitrags der Tarif pro Stunde unter 18 Monaten herangezogen, unabhängig vom Alter der Kinder. Der erhöhte Betreuungsbedarf muss von einer spezialisierten Fachstelle abge","klärt werden."),"")</f>
        <v/>
      </c>
      <c r="H38" s="133"/>
      <c r="I38" s="133"/>
      <c r="J38" s="133"/>
      <c r="K38" s="133"/>
      <c r="L38" s="133"/>
      <c r="M38" s="133"/>
      <c r="N38" s="133"/>
      <c r="O38" s="133"/>
      <c r="P38" s="23"/>
      <c r="Q38" s="23"/>
      <c r="R38" s="23"/>
      <c r="S38" s="23"/>
      <c r="T38" s="23"/>
      <c r="V38" s="3"/>
      <c r="W38" s="3"/>
    </row>
    <row r="39" spans="1:23" ht="15.75" customHeight="1" x14ac:dyDescent="0.35">
      <c r="A39" s="3"/>
      <c r="B39" s="18"/>
      <c r="C39" s="3"/>
      <c r="D39" s="3"/>
      <c r="E39" s="21"/>
      <c r="F39" s="21"/>
      <c r="G39" s="3"/>
      <c r="H39" s="3"/>
      <c r="I39" s="3"/>
      <c r="J39" s="3"/>
      <c r="K39" s="3"/>
      <c r="L39" s="3"/>
      <c r="M39" s="3"/>
      <c r="N39" s="3"/>
      <c r="O39" s="3"/>
      <c r="P39" s="11"/>
      <c r="Q39" s="25"/>
      <c r="R39" s="25"/>
      <c r="S39" s="25"/>
      <c r="T39" s="25"/>
      <c r="U39" s="25"/>
      <c r="V39" s="3"/>
      <c r="W39" s="3"/>
    </row>
    <row r="40" spans="1:23" ht="6" customHeight="1" x14ac:dyDescent="0.25">
      <c r="A40" s="3"/>
      <c r="B40" s="18"/>
      <c r="C40" s="3"/>
      <c r="D40" s="3"/>
      <c r="E40" s="21"/>
      <c r="F40" s="21"/>
      <c r="G40" s="19"/>
      <c r="H40" s="19"/>
      <c r="I40" s="19"/>
      <c r="J40" s="19"/>
      <c r="K40" s="19"/>
      <c r="L40" s="19"/>
      <c r="M40" s="19"/>
      <c r="N40" s="19"/>
      <c r="O40" s="19"/>
      <c r="P40" s="19"/>
      <c r="Q40" s="19"/>
      <c r="R40" s="19"/>
      <c r="S40" s="19"/>
      <c r="T40" s="19"/>
      <c r="U40" s="19"/>
      <c r="V40" s="19"/>
      <c r="W40" s="3"/>
    </row>
    <row r="41" spans="1:23" ht="15.75" customHeight="1" x14ac:dyDescent="0.3">
      <c r="A41" s="3"/>
      <c r="B41" s="18"/>
      <c r="C41" s="3"/>
      <c r="D41" s="3"/>
      <c r="E41" s="21"/>
      <c r="F41" s="21"/>
      <c r="G41" s="15" t="s">
        <v>32</v>
      </c>
      <c r="H41" s="3"/>
      <c r="I41" s="3"/>
      <c r="J41" s="3"/>
      <c r="K41" s="3"/>
      <c r="L41" s="3"/>
      <c r="M41" s="3"/>
      <c r="N41" s="3"/>
      <c r="O41" s="3"/>
      <c r="P41" s="3" t="s">
        <v>55</v>
      </c>
      <c r="Q41" s="3"/>
      <c r="R41" s="3"/>
      <c r="S41" s="3"/>
      <c r="T41" s="3"/>
      <c r="U41" s="3"/>
      <c r="V41" s="3"/>
      <c r="W41" s="3"/>
    </row>
    <row r="42" spans="1:23" ht="5.25" customHeight="1" x14ac:dyDescent="0.25">
      <c r="A42" s="3"/>
      <c r="B42" s="18"/>
      <c r="C42" s="3"/>
      <c r="D42" s="3"/>
      <c r="E42" s="21"/>
      <c r="F42" s="21"/>
      <c r="G42" s="3"/>
      <c r="H42" s="3"/>
      <c r="I42" s="3"/>
      <c r="J42" s="3"/>
      <c r="K42" s="3"/>
      <c r="L42" s="3"/>
      <c r="M42" s="3"/>
      <c r="N42" s="3"/>
      <c r="O42" s="3"/>
      <c r="P42" s="3"/>
      <c r="Q42" s="3"/>
      <c r="R42" s="3"/>
      <c r="S42" s="3"/>
      <c r="T42" s="3"/>
      <c r="U42" s="3"/>
      <c r="V42" s="3"/>
      <c r="W42" s="3"/>
    </row>
    <row r="43" spans="1:23" ht="15.75" customHeight="1" x14ac:dyDescent="0.25">
      <c r="A43" s="3"/>
      <c r="B43" s="18"/>
      <c r="C43" s="3"/>
      <c r="D43" s="3"/>
      <c r="E43" s="21"/>
      <c r="F43" s="21"/>
      <c r="L43" s="3"/>
      <c r="M43" s="3"/>
      <c r="N43" s="3"/>
      <c r="O43" s="3"/>
      <c r="P43" s="23"/>
      <c r="Q43" s="23"/>
      <c r="R43" s="23"/>
      <c r="S43" s="23"/>
      <c r="T43" s="23"/>
      <c r="U43" s="23"/>
      <c r="V43" s="3"/>
      <c r="W43" s="3"/>
    </row>
    <row r="44" spans="1:23" ht="15.75" customHeight="1" x14ac:dyDescent="0.25">
      <c r="A44" s="3"/>
      <c r="B44" s="18"/>
      <c r="C44" s="3"/>
      <c r="D44" s="3"/>
      <c r="E44" s="21"/>
      <c r="F44" s="21"/>
      <c r="G44" s="3" t="s">
        <v>25</v>
      </c>
      <c r="H44" s="3"/>
      <c r="I44" s="3"/>
      <c r="J44" s="3"/>
      <c r="K44" s="73"/>
      <c r="L44" s="3"/>
      <c r="M44" s="3"/>
      <c r="N44" s="3"/>
      <c r="O44" s="3"/>
      <c r="P44" s="23" t="s">
        <v>57</v>
      </c>
      <c r="Q44" s="74"/>
      <c r="R44" s="23"/>
      <c r="S44" s="23"/>
      <c r="T44" s="23"/>
      <c r="U44" s="23"/>
      <c r="V44" s="3"/>
      <c r="W44" s="3"/>
    </row>
    <row r="45" spans="1:23" ht="15.75" customHeight="1" x14ac:dyDescent="0.25">
      <c r="A45" s="3"/>
      <c r="B45" s="18"/>
      <c r="C45" s="3"/>
      <c r="D45" s="3"/>
      <c r="E45" s="21"/>
      <c r="F45" s="21"/>
      <c r="G45" s="3"/>
      <c r="H45" s="3"/>
      <c r="I45" s="3"/>
      <c r="J45" s="3"/>
      <c r="K45" s="3"/>
      <c r="L45" s="3"/>
      <c r="M45" s="3"/>
      <c r="N45" s="3"/>
      <c r="O45" s="3"/>
      <c r="P45" s="23"/>
      <c r="Q45" s="23"/>
      <c r="R45" s="23"/>
      <c r="S45" s="23"/>
      <c r="T45" s="23"/>
      <c r="U45" s="23"/>
      <c r="V45" s="3"/>
      <c r="W45" s="3"/>
    </row>
    <row r="46" spans="1:23" ht="15.75" customHeight="1" x14ac:dyDescent="0.25">
      <c r="A46" s="3"/>
      <c r="B46" s="18"/>
      <c r="C46" s="3"/>
      <c r="D46" s="3"/>
      <c r="E46" s="21"/>
      <c r="F46" s="21"/>
      <c r="G46" s="3" t="s">
        <v>30</v>
      </c>
      <c r="H46" s="3"/>
      <c r="I46" s="3"/>
      <c r="J46" s="3"/>
      <c r="K46" s="73" t="s">
        <v>16</v>
      </c>
      <c r="L46" s="23"/>
      <c r="N46" s="3"/>
      <c r="O46" s="3"/>
      <c r="P46" s="23" t="str">
        <f>IF(Q44&gt;48.6,"Für die Berechnung werden höchstens 245 Betreuungstage pro Kind und Jahr angerechnet.","")</f>
        <v/>
      </c>
      <c r="Q46" s="23"/>
      <c r="R46" s="23"/>
      <c r="S46" s="23"/>
      <c r="T46" s="23"/>
      <c r="U46" s="23"/>
      <c r="V46" s="3"/>
      <c r="W46" s="3"/>
    </row>
    <row r="47" spans="1:23" ht="6" customHeight="1" x14ac:dyDescent="0.25">
      <c r="A47" s="3"/>
      <c r="B47" s="18"/>
      <c r="C47" s="3"/>
      <c r="D47" s="3"/>
      <c r="E47" s="21"/>
      <c r="F47" s="21"/>
      <c r="G47" s="3"/>
      <c r="H47" s="3"/>
      <c r="I47" s="3"/>
      <c r="L47" s="23"/>
      <c r="N47" s="3"/>
      <c r="O47" s="3"/>
      <c r="P47" s="23"/>
      <c r="Q47" s="23"/>
      <c r="R47" s="23"/>
      <c r="S47" s="23"/>
      <c r="T47" s="23"/>
      <c r="V47" s="3"/>
      <c r="W47" s="3"/>
    </row>
    <row r="48" spans="1:23" ht="36" customHeight="1" x14ac:dyDescent="0.35">
      <c r="A48" s="3"/>
      <c r="B48" s="18"/>
      <c r="C48" s="3"/>
      <c r="D48" s="3"/>
      <c r="E48" s="21"/>
      <c r="F48" s="21"/>
      <c r="G48" s="133" t="str">
        <f>IF(K46="Ja",_xlfn._LONGTEXT("Hinweis: Für Kinder mit erhöhtem Betreuungsbedarf wird für die Berechnung des Gemeindebeitrags der Tarif pro Stunde unter 18 Monaten herangezogen, unabhängig vom Alter der Kinder. Der erhöhte Betreuungsbedarf muss von einer spezialisierten Fachstelle abge","klärt werden."),"")</f>
        <v/>
      </c>
      <c r="H48" s="133"/>
      <c r="I48" s="133"/>
      <c r="J48" s="133"/>
      <c r="K48" s="133"/>
      <c r="L48" s="133"/>
      <c r="M48" s="133"/>
      <c r="N48" s="133"/>
      <c r="O48" s="133"/>
      <c r="P48" s="11"/>
      <c r="Q48" s="25"/>
      <c r="R48" s="25"/>
      <c r="S48" s="25"/>
      <c r="T48" s="25"/>
      <c r="U48" s="25"/>
      <c r="V48" s="3"/>
      <c r="W48" s="3"/>
    </row>
    <row r="49" spans="1:23" ht="15.75" customHeight="1" x14ac:dyDescent="0.35">
      <c r="A49" s="3"/>
      <c r="B49" s="18"/>
      <c r="C49" s="3"/>
      <c r="D49" s="3"/>
      <c r="E49" s="21"/>
      <c r="F49" s="21"/>
      <c r="G49" s="75"/>
      <c r="H49" s="75"/>
      <c r="I49" s="75"/>
      <c r="J49" s="75"/>
      <c r="K49" s="75"/>
      <c r="L49" s="75"/>
      <c r="M49" s="75"/>
      <c r="N49" s="75"/>
      <c r="O49" s="75"/>
      <c r="P49" s="11"/>
      <c r="Q49" s="25"/>
      <c r="R49" s="25"/>
      <c r="S49" s="25"/>
      <c r="T49" s="25"/>
      <c r="U49" s="25"/>
      <c r="V49" s="3"/>
      <c r="W49" s="3"/>
    </row>
    <row r="50" spans="1:23" ht="6" customHeight="1" x14ac:dyDescent="0.25">
      <c r="A50" s="3"/>
      <c r="B50" s="18"/>
      <c r="C50" s="3"/>
      <c r="D50" s="3"/>
      <c r="E50" s="21"/>
      <c r="F50" s="21"/>
      <c r="G50" s="19"/>
      <c r="H50" s="19"/>
      <c r="I50" s="19"/>
      <c r="J50" s="19"/>
      <c r="K50" s="19"/>
      <c r="L50" s="19"/>
      <c r="M50" s="19"/>
      <c r="N50" s="19"/>
      <c r="O50" s="19"/>
      <c r="P50" s="19"/>
      <c r="Q50" s="19"/>
      <c r="R50" s="19"/>
      <c r="S50" s="19"/>
      <c r="T50" s="19"/>
      <c r="U50" s="19"/>
      <c r="V50" s="19"/>
      <c r="W50" s="3"/>
    </row>
    <row r="51" spans="1:23" ht="15.75" customHeight="1" x14ac:dyDescent="0.3">
      <c r="A51" s="3"/>
      <c r="B51" s="18"/>
      <c r="C51" s="3"/>
      <c r="D51" s="3"/>
      <c r="E51" s="21"/>
      <c r="F51" s="21"/>
      <c r="G51" s="15" t="s">
        <v>33</v>
      </c>
      <c r="H51" s="3"/>
      <c r="I51" s="3"/>
      <c r="J51" s="3"/>
      <c r="K51" s="3"/>
      <c r="L51" s="3"/>
      <c r="M51" s="3"/>
      <c r="N51" s="3"/>
      <c r="O51" s="3"/>
      <c r="P51" s="3" t="s">
        <v>55</v>
      </c>
      <c r="Q51" s="3"/>
      <c r="R51" s="3"/>
      <c r="S51" s="3"/>
      <c r="T51" s="3"/>
      <c r="U51" s="3"/>
      <c r="V51" s="3"/>
      <c r="W51" s="3"/>
    </row>
    <row r="52" spans="1:23" ht="6" customHeight="1" x14ac:dyDescent="0.25">
      <c r="A52" s="3"/>
      <c r="B52" s="18"/>
      <c r="C52" s="3"/>
      <c r="D52" s="3"/>
      <c r="E52" s="21"/>
      <c r="F52" s="21"/>
      <c r="G52" s="3"/>
      <c r="H52" s="3"/>
      <c r="I52" s="3"/>
      <c r="J52" s="3"/>
      <c r="K52" s="3"/>
      <c r="L52" s="3"/>
      <c r="M52" s="3"/>
      <c r="N52" s="3"/>
      <c r="O52" s="3"/>
      <c r="P52" s="3"/>
      <c r="Q52" s="3"/>
      <c r="R52" s="3"/>
      <c r="S52" s="3"/>
      <c r="T52" s="3"/>
      <c r="U52" s="3"/>
      <c r="V52" s="3"/>
      <c r="W52" s="3"/>
    </row>
    <row r="53" spans="1:23" ht="15.75" customHeight="1" x14ac:dyDescent="0.25">
      <c r="A53" s="3"/>
      <c r="B53" s="18"/>
      <c r="C53" s="3"/>
      <c r="D53" s="3"/>
      <c r="E53" s="21"/>
      <c r="F53" s="21"/>
      <c r="L53" s="3"/>
      <c r="M53" s="3"/>
      <c r="N53" s="3"/>
      <c r="O53" s="3"/>
      <c r="P53" s="23"/>
      <c r="Q53" s="23"/>
      <c r="R53" s="23"/>
      <c r="S53" s="23"/>
      <c r="T53" s="23"/>
      <c r="U53" s="23"/>
      <c r="V53" s="3"/>
      <c r="W53" s="3"/>
    </row>
    <row r="54" spans="1:23" ht="15.75" customHeight="1" x14ac:dyDescent="0.25">
      <c r="A54" s="3"/>
      <c r="B54" s="18"/>
      <c r="C54" s="3"/>
      <c r="D54" s="3"/>
      <c r="E54" s="21"/>
      <c r="F54" s="21"/>
      <c r="G54" s="3" t="s">
        <v>25</v>
      </c>
      <c r="H54" s="3"/>
      <c r="I54" s="3"/>
      <c r="J54" s="3"/>
      <c r="K54" s="73"/>
      <c r="L54" s="3"/>
      <c r="M54" s="3"/>
      <c r="N54" s="3"/>
      <c r="O54" s="3"/>
      <c r="P54" s="23" t="s">
        <v>57</v>
      </c>
      <c r="Q54" s="74"/>
      <c r="R54" s="23"/>
      <c r="S54" s="23"/>
      <c r="T54" s="23"/>
      <c r="U54" s="23"/>
      <c r="V54" s="3"/>
      <c r="W54" s="3"/>
    </row>
    <row r="55" spans="1:23" ht="15.75" customHeight="1" x14ac:dyDescent="0.25">
      <c r="A55" s="3"/>
      <c r="B55" s="18"/>
      <c r="C55" s="3"/>
      <c r="D55" s="3"/>
      <c r="E55" s="21"/>
      <c r="F55" s="21"/>
      <c r="G55" s="3"/>
      <c r="H55" s="3"/>
      <c r="I55" s="3"/>
      <c r="J55" s="23"/>
      <c r="K55" s="23"/>
      <c r="L55" s="23"/>
      <c r="M55" s="3"/>
      <c r="N55" s="3"/>
      <c r="O55" s="3"/>
      <c r="P55" s="23"/>
      <c r="Q55" s="23"/>
      <c r="R55" s="23"/>
      <c r="S55" s="23"/>
      <c r="T55" s="23"/>
      <c r="U55" s="23"/>
      <c r="V55" s="3"/>
      <c r="W55" s="3"/>
    </row>
    <row r="56" spans="1:23" ht="15.75" customHeight="1" x14ac:dyDescent="0.25">
      <c r="A56" s="3"/>
      <c r="B56" s="18"/>
      <c r="C56" s="3"/>
      <c r="D56" s="3"/>
      <c r="E56" s="21"/>
      <c r="F56" s="21"/>
      <c r="G56" s="3" t="s">
        <v>30</v>
      </c>
      <c r="H56" s="3"/>
      <c r="I56" s="3"/>
      <c r="J56" s="3"/>
      <c r="K56" s="73" t="s">
        <v>16</v>
      </c>
      <c r="L56" s="23"/>
      <c r="N56" s="3"/>
      <c r="O56" s="3"/>
      <c r="P56" s="23" t="str">
        <f>IF(Q54&gt;48.6,"Für die Berechnung werden höchstens 245 Betreuungstage pro Kind und Jahr angerechnet.","")</f>
        <v/>
      </c>
      <c r="Q56" s="23"/>
      <c r="R56" s="23"/>
      <c r="S56" s="23"/>
      <c r="T56" s="23"/>
      <c r="U56" s="23"/>
      <c r="V56" s="3"/>
      <c r="W56" s="3"/>
    </row>
    <row r="57" spans="1:23" ht="6" customHeight="1" x14ac:dyDescent="0.25">
      <c r="A57" s="3"/>
      <c r="B57" s="18"/>
      <c r="C57" s="3"/>
      <c r="D57" s="3"/>
      <c r="E57" s="21"/>
      <c r="F57" s="21"/>
      <c r="G57" s="3"/>
      <c r="H57" s="3"/>
      <c r="I57" s="3"/>
      <c r="L57" s="23"/>
      <c r="N57" s="3"/>
      <c r="O57" s="3"/>
      <c r="P57" s="23"/>
      <c r="Q57" s="23"/>
      <c r="R57" s="23"/>
      <c r="S57" s="23"/>
      <c r="T57" s="23"/>
      <c r="U57" s="23"/>
      <c r="V57" s="3"/>
      <c r="W57" s="3"/>
    </row>
    <row r="58" spans="1:23" ht="36" customHeight="1" x14ac:dyDescent="0.25">
      <c r="A58" s="3"/>
      <c r="B58" s="18"/>
      <c r="C58" s="3"/>
      <c r="D58" s="3"/>
      <c r="E58" s="21"/>
      <c r="F58" s="21"/>
      <c r="G58" s="133" t="str">
        <f>IF(K56="Ja",_xlfn._LONGTEXT("Hinweis: Für Kinder mit erhöhtem Betreuungsbedarf wird für die Berechnung des Gemeindebeitrags der Tarif pro Stunde unter 18 Monaten herangezogen, unabhängig vom Alter der Kinder. Der erhöhte Betreuungsbedarf muss von einer spezialisierten Fachstelle abge","klärt werden."),"")</f>
        <v/>
      </c>
      <c r="H58" s="133"/>
      <c r="I58" s="133"/>
      <c r="J58" s="133"/>
      <c r="K58" s="133"/>
      <c r="L58" s="133"/>
      <c r="M58" s="133"/>
      <c r="N58" s="133"/>
      <c r="O58" s="133"/>
      <c r="P58" s="23"/>
      <c r="Q58" s="23"/>
      <c r="R58" s="23"/>
      <c r="S58" s="23"/>
      <c r="T58" s="23"/>
      <c r="V58" s="3"/>
      <c r="W58" s="3"/>
    </row>
    <row r="59" spans="1:23" ht="15.75" customHeight="1" x14ac:dyDescent="0.25">
      <c r="A59" s="3"/>
      <c r="B59" s="18"/>
      <c r="C59" s="3"/>
      <c r="D59" s="3"/>
      <c r="E59" s="21"/>
      <c r="F59" s="21"/>
      <c r="G59" s="75"/>
      <c r="H59" s="75"/>
      <c r="I59" s="75"/>
      <c r="J59" s="75"/>
      <c r="K59" s="75"/>
      <c r="L59" s="75"/>
      <c r="M59" s="75"/>
      <c r="N59" s="75"/>
      <c r="O59" s="75"/>
      <c r="P59" s="23"/>
      <c r="Q59" s="23"/>
      <c r="R59" s="23"/>
      <c r="S59" s="23"/>
      <c r="T59" s="23"/>
      <c r="V59" s="3"/>
      <c r="W59" s="3"/>
    </row>
    <row r="60" spans="1:23" ht="15.75" customHeight="1" x14ac:dyDescent="0.35">
      <c r="A60" s="3"/>
      <c r="B60" s="18"/>
      <c r="C60" s="3"/>
      <c r="D60" s="3"/>
      <c r="E60" s="21"/>
      <c r="F60" s="21"/>
      <c r="G60" s="3"/>
      <c r="H60" s="3"/>
      <c r="I60" s="3"/>
      <c r="J60" s="3"/>
      <c r="K60" s="3"/>
      <c r="L60" s="3"/>
      <c r="M60" s="3"/>
      <c r="N60" s="3"/>
      <c r="O60" s="3"/>
      <c r="P60" s="11"/>
      <c r="Q60" s="25"/>
      <c r="R60" s="25"/>
      <c r="S60" s="25"/>
      <c r="T60" s="25"/>
      <c r="U60" s="25"/>
      <c r="V60" s="3"/>
      <c r="W60" s="3"/>
    </row>
    <row r="61" spans="1:23" ht="15.75" customHeight="1" x14ac:dyDescent="0.3">
      <c r="A61" s="3"/>
      <c r="B61" s="18"/>
      <c r="C61" s="125" t="str">
        <f>IF(F94="ja","Bitte füllen Sie alle blauen Felder aus.","")</f>
        <v>Bitte füllen Sie alle blauen Felder aus.</v>
      </c>
      <c r="D61" s="125"/>
      <c r="E61" s="125"/>
      <c r="F61" s="125"/>
      <c r="G61" s="125"/>
      <c r="H61" s="125"/>
      <c r="I61" s="125"/>
      <c r="J61" s="125"/>
      <c r="K61" s="125"/>
      <c r="L61" s="125"/>
      <c r="M61" s="3"/>
      <c r="N61" s="3"/>
      <c r="O61" s="3"/>
      <c r="P61" s="3"/>
      <c r="Q61" s="3"/>
      <c r="R61" s="3"/>
      <c r="S61" s="3"/>
      <c r="T61" s="3"/>
      <c r="U61" s="3"/>
      <c r="V61" s="3"/>
      <c r="W61" s="3"/>
    </row>
    <row r="62" spans="1:23" ht="15.75" customHeight="1" x14ac:dyDescent="0.25">
      <c r="A62" s="3"/>
      <c r="B62" s="18"/>
      <c r="C62" s="17"/>
      <c r="D62" s="17"/>
      <c r="E62" s="3"/>
      <c r="F62" s="3"/>
      <c r="G62" s="3"/>
      <c r="H62" s="3"/>
      <c r="I62" s="3"/>
      <c r="J62" s="3"/>
      <c r="K62" s="3"/>
      <c r="L62" s="3"/>
      <c r="M62" s="3"/>
      <c r="N62" s="3"/>
      <c r="O62" s="3"/>
      <c r="P62" s="3"/>
      <c r="Q62" s="3"/>
      <c r="R62" s="3"/>
      <c r="S62" s="3"/>
      <c r="T62" s="3"/>
      <c r="U62" s="3"/>
      <c r="V62" s="3"/>
      <c r="W62" s="3"/>
    </row>
    <row r="63" spans="1:23" ht="15.75" customHeight="1" x14ac:dyDescent="0.25">
      <c r="A63" s="3"/>
      <c r="B63" s="18"/>
      <c r="C63" s="19"/>
      <c r="D63" s="19"/>
      <c r="E63" s="19"/>
      <c r="F63" s="19"/>
      <c r="G63" s="19"/>
      <c r="H63" s="19"/>
      <c r="I63" s="19"/>
      <c r="J63" s="19"/>
      <c r="K63" s="19"/>
      <c r="L63" s="19"/>
      <c r="M63" s="19"/>
      <c r="N63" s="19"/>
      <c r="O63" s="19"/>
      <c r="P63" s="19"/>
      <c r="Q63" s="19"/>
      <c r="R63" s="19"/>
      <c r="S63" s="19"/>
      <c r="T63" s="19"/>
      <c r="U63" s="19"/>
      <c r="V63" s="19"/>
      <c r="W63" s="3"/>
    </row>
    <row r="64" spans="1:23" ht="15.75" customHeight="1" x14ac:dyDescent="0.3">
      <c r="A64" s="3"/>
      <c r="B64" s="26"/>
      <c r="C64" s="15" t="s">
        <v>34</v>
      </c>
      <c r="D64" s="27"/>
      <c r="E64" s="27"/>
      <c r="F64" s="27"/>
      <c r="G64" s="27"/>
      <c r="H64" s="27"/>
      <c r="I64" s="27"/>
      <c r="J64" s="27"/>
      <c r="K64" s="27"/>
      <c r="L64" s="27"/>
      <c r="M64" s="27"/>
      <c r="N64" s="27"/>
      <c r="O64" s="27"/>
      <c r="P64" s="27"/>
      <c r="Q64" s="27"/>
      <c r="R64" s="27"/>
      <c r="S64" s="27"/>
      <c r="T64" s="27"/>
      <c r="U64" s="27"/>
      <c r="V64" s="27"/>
      <c r="W64" s="28"/>
    </row>
    <row r="65" spans="1:23" ht="5.25" customHeight="1" x14ac:dyDescent="0.25">
      <c r="A65" s="3"/>
      <c r="B65" s="3"/>
      <c r="C65" s="3"/>
      <c r="D65" s="3"/>
      <c r="E65" s="3"/>
      <c r="F65" s="3"/>
      <c r="G65" s="3"/>
      <c r="H65" s="3"/>
      <c r="I65" s="3"/>
      <c r="J65" s="3"/>
      <c r="K65" s="3"/>
      <c r="L65" s="3"/>
      <c r="M65" s="3"/>
      <c r="N65" s="3"/>
      <c r="O65" s="3"/>
      <c r="P65" s="3"/>
      <c r="Q65" s="3"/>
      <c r="R65" s="3"/>
      <c r="S65" s="3"/>
      <c r="T65" s="3"/>
      <c r="U65" s="3"/>
      <c r="V65" s="3"/>
      <c r="W65" s="28"/>
    </row>
    <row r="66" spans="1:23" ht="15.75" customHeight="1" x14ac:dyDescent="0.25">
      <c r="A66" s="3"/>
      <c r="B66" s="3"/>
      <c r="C66" s="3" t="str">
        <f>IF(K7&gt;0,"Steuerbares Einkommen","")</f>
        <v/>
      </c>
      <c r="D66" s="3"/>
      <c r="E66" s="3"/>
      <c r="F66" s="3"/>
      <c r="G66" s="3"/>
      <c r="H66" s="3"/>
      <c r="I66" s="3"/>
      <c r="J66" s="3"/>
      <c r="K66" s="30" t="str">
        <f>IF(K7&gt;0,K7,"")</f>
        <v/>
      </c>
      <c r="L66" s="3"/>
      <c r="M66" s="3"/>
      <c r="N66" s="3"/>
      <c r="O66" s="3"/>
      <c r="P66" s="3"/>
      <c r="Q66" s="3"/>
      <c r="R66" s="3"/>
      <c r="S66" s="3"/>
      <c r="T66" s="3"/>
      <c r="U66" s="3"/>
      <c r="V66" s="3"/>
      <c r="W66" s="28"/>
    </row>
    <row r="67" spans="1:23" ht="15.75" customHeight="1" x14ac:dyDescent="0.25">
      <c r="A67" s="3"/>
      <c r="B67" s="3"/>
      <c r="C67" s="3" t="str">
        <f>IF(Tagesfamilie!K9&gt;0,"10 % des steuerbaren Vermögens","")</f>
        <v/>
      </c>
      <c r="D67" s="3"/>
      <c r="E67" s="3"/>
      <c r="F67" s="3"/>
      <c r="G67" s="3"/>
      <c r="H67" s="3"/>
      <c r="I67" s="3"/>
      <c r="J67" s="31" t="str">
        <f>IF(AND(Tagesfamilie!K9&gt;100000,K7&gt;0),"+","")</f>
        <v/>
      </c>
      <c r="K67" s="72" t="str">
        <f>IF(Tagesfamilie!K9&gt;=Berechnung!I19,0.1*K9,"")</f>
        <v/>
      </c>
      <c r="L67" s="24"/>
      <c r="M67" s="3"/>
      <c r="N67" s="3"/>
      <c r="O67" s="3"/>
      <c r="P67" s="3"/>
      <c r="Q67" s="3"/>
      <c r="R67" s="3"/>
      <c r="S67" s="3"/>
      <c r="T67" s="3"/>
      <c r="U67" s="3"/>
      <c r="V67" s="3"/>
      <c r="W67" s="28"/>
    </row>
    <row r="68" spans="1:23" ht="15.75" customHeight="1" x14ac:dyDescent="0.25">
      <c r="A68" s="3"/>
      <c r="B68" s="3"/>
      <c r="C68" s="3" t="str">
        <f>IF(K11&gt;0,"Einkaufssumme 2. Säule","")</f>
        <v/>
      </c>
      <c r="D68" s="3"/>
      <c r="E68" s="3"/>
      <c r="F68" s="3"/>
      <c r="G68" s="3"/>
      <c r="H68" s="3"/>
      <c r="I68" s="3"/>
      <c r="J68" s="31" t="str">
        <f>IF(K11&gt;0,"+","")</f>
        <v/>
      </c>
      <c r="K68" s="30" t="str">
        <f>IF(K11&gt;0,K11,"")</f>
        <v/>
      </c>
      <c r="L68" s="24"/>
      <c r="M68" s="3"/>
      <c r="N68" s="3"/>
      <c r="O68" s="3"/>
      <c r="P68" s="3"/>
      <c r="Q68" s="3"/>
      <c r="R68" s="3"/>
      <c r="S68" s="3"/>
      <c r="T68" s="3"/>
      <c r="U68" s="3"/>
      <c r="V68" s="3"/>
      <c r="W68" s="28"/>
    </row>
    <row r="69" spans="1:23" ht="15.75" customHeight="1" x14ac:dyDescent="0.25">
      <c r="A69" s="3"/>
      <c r="B69" s="3"/>
      <c r="C69" s="3" t="str">
        <f>IF(K13&gt;0,"Einzahlungen 3. Säule","")</f>
        <v/>
      </c>
      <c r="D69" s="3"/>
      <c r="E69" s="3"/>
      <c r="F69" s="3"/>
      <c r="G69" s="3"/>
      <c r="H69" s="3"/>
      <c r="I69" s="3"/>
      <c r="J69" s="31" t="str">
        <f>IF(K13&gt;0,"+","")</f>
        <v/>
      </c>
      <c r="K69" s="30" t="str">
        <f>IF(K13&gt;0,K13,"")</f>
        <v/>
      </c>
      <c r="L69" s="24"/>
      <c r="M69" s="3"/>
      <c r="N69" s="3"/>
      <c r="O69" s="3"/>
      <c r="P69" s="3"/>
      <c r="Q69" s="3"/>
      <c r="R69" s="3"/>
      <c r="S69" s="3"/>
      <c r="T69" s="3"/>
      <c r="U69" s="3"/>
      <c r="V69" s="3"/>
      <c r="W69" s="28"/>
    </row>
    <row r="70" spans="1:23" ht="15.75" customHeight="1" x14ac:dyDescent="0.25">
      <c r="A70" s="3"/>
      <c r="B70" s="3"/>
      <c r="C70" s="3" t="str">
        <f>IF(K15&gt;0,"Liegenschaftsabzüge (sofern über dem Pauschalabzug)","")</f>
        <v/>
      </c>
      <c r="D70" s="3"/>
      <c r="E70" s="3"/>
      <c r="F70" s="3"/>
      <c r="G70" s="3"/>
      <c r="H70" s="3"/>
      <c r="I70" s="3"/>
      <c r="J70" s="31" t="str">
        <f>IF(K15&gt;0,"+","")</f>
        <v/>
      </c>
      <c r="K70" s="30" t="str">
        <f>IF(K15&gt;0,K15,"")</f>
        <v/>
      </c>
      <c r="L70" s="24"/>
      <c r="M70" s="3"/>
      <c r="N70" s="3"/>
      <c r="O70" s="3"/>
      <c r="P70" s="3"/>
      <c r="Q70" s="3"/>
      <c r="R70" s="3"/>
      <c r="S70" s="3"/>
      <c r="T70" s="3"/>
      <c r="U70" s="3"/>
      <c r="V70" s="3"/>
      <c r="W70" s="28"/>
    </row>
    <row r="71" spans="1:23" ht="5.25" customHeight="1" x14ac:dyDescent="0.25">
      <c r="A71" s="3"/>
      <c r="B71" s="3"/>
      <c r="C71" s="3"/>
      <c r="D71" s="3"/>
      <c r="E71" s="3"/>
      <c r="F71" s="3"/>
      <c r="G71" s="3"/>
      <c r="H71" s="3"/>
      <c r="I71" s="3"/>
      <c r="J71" s="3"/>
      <c r="K71" s="30"/>
      <c r="L71" s="24"/>
      <c r="M71" s="3"/>
      <c r="N71" s="3"/>
      <c r="O71" s="3"/>
      <c r="P71" s="3"/>
      <c r="Q71" s="3"/>
      <c r="R71" s="3"/>
      <c r="S71" s="3"/>
      <c r="T71" s="3"/>
      <c r="U71" s="3"/>
      <c r="V71" s="3"/>
      <c r="W71" s="28"/>
    </row>
    <row r="72" spans="1:23" ht="15.75" customHeight="1" x14ac:dyDescent="0.3">
      <c r="A72" s="3"/>
      <c r="B72" s="3"/>
      <c r="C72" s="3" t="s">
        <v>34</v>
      </c>
      <c r="D72" s="3"/>
      <c r="E72" s="3"/>
      <c r="F72" s="3"/>
      <c r="G72" s="3"/>
      <c r="H72" s="3"/>
      <c r="I72" s="3"/>
      <c r="J72" s="3"/>
      <c r="K72" s="32">
        <f>SUM(K66:K70)</f>
        <v>0</v>
      </c>
      <c r="L72" s="33" t="str">
        <f>IF(K72&gt;120000,"Ab einem massgebenden Einkommen von CHF 110'000 werden keine Betreuungsgutscheine mehr entrichtet.","")</f>
        <v/>
      </c>
      <c r="M72" s="21"/>
      <c r="N72" s="21"/>
      <c r="O72" s="21"/>
      <c r="P72" s="21"/>
      <c r="Q72" s="21"/>
      <c r="R72" s="21"/>
      <c r="S72" s="21"/>
      <c r="T72" s="21"/>
      <c r="U72" s="21"/>
      <c r="V72" s="21"/>
      <c r="W72" s="28"/>
    </row>
    <row r="73" spans="1:23" ht="6" customHeight="1" x14ac:dyDescent="0.25">
      <c r="A73" s="3"/>
      <c r="B73" s="3"/>
      <c r="C73" s="3"/>
      <c r="D73" s="3"/>
      <c r="E73" s="3"/>
      <c r="F73" s="3"/>
      <c r="G73" s="3"/>
      <c r="H73" s="3"/>
      <c r="I73" s="34"/>
      <c r="J73" s="3"/>
      <c r="K73" s="21"/>
      <c r="L73" s="21"/>
      <c r="M73" s="21"/>
      <c r="N73" s="21"/>
      <c r="O73" s="21"/>
      <c r="P73" s="21"/>
      <c r="Q73" s="21"/>
      <c r="R73" s="21"/>
      <c r="S73" s="21"/>
      <c r="T73" s="21"/>
      <c r="U73" s="21"/>
      <c r="V73" s="21"/>
      <c r="W73" s="28"/>
    </row>
    <row r="74" spans="1:23" ht="13.5" customHeight="1" x14ac:dyDescent="0.25">
      <c r="A74" s="3"/>
      <c r="B74" s="3"/>
      <c r="C74" s="117"/>
      <c r="D74" s="117"/>
      <c r="E74" s="117"/>
      <c r="F74" s="117"/>
      <c r="G74" s="117"/>
      <c r="H74" s="117"/>
      <c r="I74" s="117"/>
      <c r="J74" s="117"/>
      <c r="K74" s="117"/>
      <c r="L74" s="117"/>
      <c r="M74" s="117"/>
      <c r="N74" s="117"/>
      <c r="O74" s="117"/>
      <c r="P74" s="117"/>
      <c r="Q74" s="117"/>
      <c r="R74" s="117"/>
      <c r="S74" s="117"/>
      <c r="T74" s="117"/>
      <c r="U74" s="117"/>
      <c r="V74" s="117"/>
      <c r="W74" s="28"/>
    </row>
    <row r="75" spans="1:23" ht="10.5" customHeight="1" x14ac:dyDescent="0.25">
      <c r="A75" s="3"/>
      <c r="B75" s="3"/>
      <c r="C75" s="118"/>
      <c r="D75" s="118"/>
      <c r="E75" s="118"/>
      <c r="F75" s="118"/>
      <c r="G75" s="118"/>
      <c r="H75" s="118"/>
      <c r="I75" s="118"/>
      <c r="J75" s="118"/>
      <c r="K75" s="118"/>
      <c r="L75" s="118"/>
      <c r="M75" s="118"/>
      <c r="N75" s="118"/>
      <c r="O75" s="118"/>
      <c r="P75" s="118"/>
      <c r="Q75" s="36"/>
      <c r="R75" s="36"/>
      <c r="S75" s="36"/>
      <c r="T75" s="36"/>
      <c r="U75" s="36"/>
      <c r="V75" s="36"/>
      <c r="W75" s="28"/>
    </row>
    <row r="76" spans="1:23" ht="5.25" customHeight="1" x14ac:dyDescent="0.25">
      <c r="A76" s="3"/>
      <c r="B76" s="3"/>
      <c r="C76" s="35"/>
      <c r="D76" s="37"/>
      <c r="E76" s="37"/>
      <c r="F76" s="37"/>
      <c r="G76" s="37"/>
      <c r="H76" s="37"/>
      <c r="I76" s="37"/>
      <c r="J76" s="37"/>
      <c r="K76" s="37"/>
      <c r="L76" s="37"/>
      <c r="M76" s="37"/>
      <c r="N76" s="37"/>
      <c r="O76" s="37"/>
      <c r="P76" s="37"/>
      <c r="Q76" s="37"/>
      <c r="R76" s="37"/>
      <c r="S76" s="37"/>
      <c r="T76" s="37"/>
      <c r="U76" s="37"/>
      <c r="V76" s="37"/>
      <c r="W76" s="28"/>
    </row>
    <row r="77" spans="1:23" ht="12.75" customHeight="1" x14ac:dyDescent="0.35">
      <c r="A77" s="3"/>
      <c r="B77" s="3"/>
      <c r="C77" s="15" t="s">
        <v>35</v>
      </c>
      <c r="D77" s="38"/>
      <c r="E77" s="38"/>
      <c r="F77" s="38"/>
      <c r="G77" s="38"/>
      <c r="H77" s="38"/>
      <c r="I77" s="3"/>
      <c r="J77" s="3"/>
      <c r="K77" s="3"/>
      <c r="L77" s="3"/>
      <c r="M77" s="3"/>
      <c r="N77" s="3"/>
      <c r="O77" s="3"/>
      <c r="Q77" s="3"/>
      <c r="R77" s="3"/>
      <c r="S77" s="3"/>
      <c r="T77" s="3"/>
      <c r="U77" s="3"/>
      <c r="V77" s="3"/>
      <c r="W77" s="28"/>
    </row>
    <row r="78" spans="1:23" ht="5.25" customHeight="1" x14ac:dyDescent="0.35">
      <c r="A78" s="3"/>
      <c r="B78" s="3"/>
      <c r="C78" s="15"/>
      <c r="D78" s="38"/>
      <c r="E78" s="38"/>
      <c r="F78" s="38"/>
      <c r="G78" s="38"/>
      <c r="H78" s="38"/>
      <c r="I78" s="3"/>
      <c r="J78" s="3"/>
      <c r="K78" s="3"/>
      <c r="L78" s="3"/>
      <c r="M78" s="3"/>
      <c r="N78" s="3"/>
      <c r="O78" s="3"/>
      <c r="P78" s="39"/>
      <c r="Q78" s="3"/>
      <c r="R78" s="3"/>
      <c r="S78" s="3"/>
      <c r="T78" s="3"/>
      <c r="U78" s="3"/>
      <c r="V78" s="3"/>
      <c r="W78" s="28"/>
    </row>
    <row r="79" spans="1:23" ht="24" customHeight="1" x14ac:dyDescent="0.25">
      <c r="A79" s="3"/>
      <c r="B79" s="3"/>
      <c r="C79" s="40"/>
      <c r="D79" s="3"/>
      <c r="E79" s="119" t="s">
        <v>36</v>
      </c>
      <c r="F79" s="119"/>
      <c r="G79" s="119"/>
      <c r="H79" s="119"/>
      <c r="I79" s="119" t="s">
        <v>37</v>
      </c>
      <c r="J79" s="119"/>
      <c r="K79" s="119"/>
      <c r="L79" s="110" t="s">
        <v>38</v>
      </c>
      <c r="M79" s="110"/>
      <c r="N79" s="110"/>
      <c r="O79" s="110"/>
      <c r="P79" s="119" t="s">
        <v>39</v>
      </c>
      <c r="Q79" s="3"/>
      <c r="R79" s="3"/>
      <c r="S79" s="3"/>
      <c r="T79" s="3"/>
      <c r="U79" s="3"/>
      <c r="V79" s="3"/>
      <c r="W79" s="28"/>
    </row>
    <row r="80" spans="1:23" ht="11.25" customHeight="1" x14ac:dyDescent="0.25">
      <c r="A80" s="3"/>
      <c r="B80" s="3"/>
      <c r="C80" s="3"/>
      <c r="D80" s="3"/>
      <c r="G80" s="126" t="s">
        <v>40</v>
      </c>
      <c r="H80" s="126"/>
      <c r="I80" s="3"/>
      <c r="J80" s="3"/>
      <c r="K80" s="3"/>
      <c r="L80" s="41"/>
      <c r="M80" s="41"/>
      <c r="N80" s="41"/>
      <c r="O80" s="41"/>
      <c r="P80" s="119"/>
      <c r="Q80" s="3"/>
      <c r="R80" s="3"/>
      <c r="S80" s="3"/>
      <c r="T80" s="3"/>
      <c r="U80" s="3"/>
      <c r="V80" s="3"/>
      <c r="W80" s="28"/>
    </row>
    <row r="81" spans="1:23" ht="15" customHeight="1" x14ac:dyDescent="0.3">
      <c r="A81" s="3"/>
      <c r="B81" s="3"/>
      <c r="C81" s="3" t="str">
        <f>IF(AND(NOT(ISBLANK(K24)),K17&gt;=1),"Kind 1","")</f>
        <v/>
      </c>
      <c r="D81" s="3"/>
      <c r="E81" s="16"/>
      <c r="G81" s="3" t="str">
        <f>IF(C81="Kind 1",Q24,"")</f>
        <v/>
      </c>
      <c r="I81" s="3"/>
      <c r="J81" s="109" t="str">
        <f>IF(C81="Kind 1",ROUND(Berechnung!P42,1),"")</f>
        <v/>
      </c>
      <c r="K81" s="109"/>
      <c r="L81" s="120" t="str">
        <f>IF(C81="Kind 1",ROUND(J81*4.2,1),"")</f>
        <v/>
      </c>
      <c r="M81" s="120"/>
      <c r="N81" s="120"/>
      <c r="O81" s="120"/>
      <c r="P81" s="43" t="str">
        <f>IF(C81="Kind 1",ROUND(Berechnung!P45*4.2,1),"")</f>
        <v/>
      </c>
      <c r="Q81" s="24" t="str">
        <f>IF(C81="Kind 1",IF(Berechnung!P32&lt;Berechnung!Q26,"Tarif für Kind unter 18 Monate","Tarif für Kind ab 18 Monaten"),"")</f>
        <v/>
      </c>
      <c r="R81" s="24"/>
      <c r="S81" s="24"/>
      <c r="T81" s="24"/>
      <c r="U81" s="24"/>
      <c r="V81" s="24"/>
      <c r="W81" s="28"/>
    </row>
    <row r="82" spans="1:23" ht="15" customHeight="1" x14ac:dyDescent="0.3">
      <c r="A82" s="3"/>
      <c r="B82" s="3"/>
      <c r="C82" s="3" t="str">
        <f>IF(AND(NOT(ISBLANK(K34)),K17&gt;=2),"Kind 2","")</f>
        <v/>
      </c>
      <c r="D82" s="3"/>
      <c r="E82" s="3"/>
      <c r="G82" s="3" t="str">
        <f>IF(C82="Kind 2",Q34,"")</f>
        <v/>
      </c>
      <c r="I82" s="3"/>
      <c r="J82" s="109" t="str">
        <f>IF(C82="Kind 2",ROUND(Berechnung!Q42,1),"")</f>
        <v/>
      </c>
      <c r="K82" s="109"/>
      <c r="L82" s="120" t="str">
        <f>IF(C82="Kind 2",ROUND(J82*4.2,1),"")</f>
        <v/>
      </c>
      <c r="M82" s="120"/>
      <c r="N82" s="120"/>
      <c r="O82" s="120"/>
      <c r="P82" s="43" t="str">
        <f>IF(C82="Kind 2",ROUND(Berechnung!Q45*4.2,1),"")</f>
        <v/>
      </c>
      <c r="Q82" s="24" t="str">
        <f>IF(C82="Kind 2",IF(Berechnung!Q32&lt;Berechnung!Q26,"Tarif für Kind unter 18 Monate","Tarif für Kind ab 18 Monaten"),"")</f>
        <v/>
      </c>
      <c r="R82" s="24"/>
      <c r="S82" s="24"/>
      <c r="T82" s="24"/>
      <c r="U82" s="24"/>
      <c r="V82" s="24"/>
      <c r="W82" s="28"/>
    </row>
    <row r="83" spans="1:23" ht="15" customHeight="1" x14ac:dyDescent="0.3">
      <c r="A83" s="3"/>
      <c r="B83" s="3"/>
      <c r="C83" s="3" t="str">
        <f>IF(AND(NOT(ISBLANK(K44)),K17&gt;=3),"Kind 3","")</f>
        <v/>
      </c>
      <c r="D83" s="3"/>
      <c r="E83" s="16"/>
      <c r="G83" s="3" t="str">
        <f>IF(C83="Kind 3",Q44,"")</f>
        <v/>
      </c>
      <c r="I83" s="3"/>
      <c r="J83" s="109" t="str">
        <f>IF(C83="Kind 3",ROUND(Berechnung!R42,1),"")</f>
        <v/>
      </c>
      <c r="K83" s="109"/>
      <c r="L83" s="120" t="str">
        <f>IF(C83="Kind 3",ROUND(J83*4.2,1),"")</f>
        <v/>
      </c>
      <c r="M83" s="120"/>
      <c r="N83" s="120"/>
      <c r="O83" s="120"/>
      <c r="P83" s="43" t="str">
        <f>IF(C83="Kind 3",ROUND(Berechnung!R45*4.2,1),"")</f>
        <v/>
      </c>
      <c r="Q83" s="24" t="str">
        <f>IF(C83="Kind 3",IF(Berechnung!R32&lt;Berechnung!Q26,"Tarif für Kind unter 18 Monate","Tarif für Kind ab 18 Monaten"),"")</f>
        <v/>
      </c>
      <c r="R83" s="24"/>
      <c r="S83" s="24"/>
      <c r="T83" s="24"/>
      <c r="U83" s="24"/>
      <c r="V83" s="24"/>
      <c r="W83" s="28"/>
    </row>
    <row r="84" spans="1:23" ht="15" customHeight="1" x14ac:dyDescent="0.3">
      <c r="A84" s="3"/>
      <c r="B84" s="3"/>
      <c r="C84" s="3" t="str">
        <f>IF(AND(NOT(ISBLANK(K54)),Tagesfamilie!K17=4),"Kind 4","")</f>
        <v/>
      </c>
      <c r="D84" s="17"/>
      <c r="E84" s="44"/>
      <c r="G84" s="17" t="str">
        <f>IF(C84="Kind 4",Q54,"")</f>
        <v/>
      </c>
      <c r="I84" s="17"/>
      <c r="J84" s="128" t="str">
        <f>IF(C84="Kind 4",ROUND(Berechnung!S42,1),"")</f>
        <v/>
      </c>
      <c r="K84" s="128"/>
      <c r="L84" s="130" t="str">
        <f>IF(C84="Kind 4",ROUND(J84*4.2,1),"")</f>
        <v/>
      </c>
      <c r="M84" s="130"/>
      <c r="N84" s="130"/>
      <c r="O84" s="130"/>
      <c r="P84" s="43" t="str">
        <f>IF(C84="Kind 4",ROUND(Berechnung!S45*4.2,1),"")</f>
        <v/>
      </c>
      <c r="Q84" s="45" t="str">
        <f>IF(C84="Kind 4",IF(Berechnung!S32&lt;Berechnung!Q26,"Tarif für Kind unter 18 Monate","Tarif für Kind ab 18 Monaten"),"")</f>
        <v/>
      </c>
      <c r="R84" s="24"/>
      <c r="S84" s="24"/>
      <c r="T84" s="24"/>
      <c r="U84" s="24"/>
      <c r="V84" s="24"/>
      <c r="W84" s="28"/>
    </row>
    <row r="85" spans="1:23" ht="12.75" customHeight="1" thickBot="1" x14ac:dyDescent="0.35">
      <c r="A85" s="3"/>
      <c r="B85" s="3"/>
      <c r="C85" s="46" t="s">
        <v>42</v>
      </c>
      <c r="D85" s="47"/>
      <c r="E85" s="47"/>
      <c r="F85" s="47"/>
      <c r="G85" s="47"/>
      <c r="H85" s="47"/>
      <c r="I85" s="47"/>
      <c r="J85" s="129">
        <f>ROUND(SUM(J81:K84),1)</f>
        <v>0</v>
      </c>
      <c r="K85" s="129"/>
      <c r="L85" s="131">
        <f>SUM(L81:O84)</f>
        <v>0</v>
      </c>
      <c r="M85" s="131"/>
      <c r="N85" s="131"/>
      <c r="O85" s="131"/>
      <c r="P85" s="48">
        <f>SUM(P81:P84)</f>
        <v>0</v>
      </c>
      <c r="Q85" s="47"/>
      <c r="R85" s="47"/>
      <c r="S85" s="3"/>
      <c r="T85" s="3"/>
      <c r="U85" s="3"/>
      <c r="V85" s="3"/>
      <c r="W85" s="28"/>
    </row>
    <row r="86" spans="1:23" ht="13" hidden="1" x14ac:dyDescent="0.3">
      <c r="A86" s="3"/>
      <c r="B86" s="3"/>
      <c r="C86" s="15"/>
      <c r="D86" s="3"/>
      <c r="E86" s="3"/>
      <c r="F86" s="3"/>
      <c r="G86" s="3"/>
      <c r="H86" s="3"/>
      <c r="I86" s="3"/>
      <c r="J86" s="3"/>
      <c r="K86" s="3"/>
      <c r="L86" s="3"/>
      <c r="M86" s="49"/>
      <c r="N86" s="49"/>
      <c r="O86" s="3"/>
      <c r="P86" s="3"/>
      <c r="Q86" s="3"/>
      <c r="R86" s="3"/>
      <c r="S86" s="3"/>
      <c r="T86" s="3"/>
      <c r="U86" s="3"/>
      <c r="V86" s="3"/>
      <c r="W86" s="28"/>
    </row>
    <row r="87" spans="1:23" ht="15" customHeight="1" x14ac:dyDescent="0.25">
      <c r="A87" s="3"/>
      <c r="B87" s="3"/>
      <c r="C87" s="50" t="s">
        <v>43</v>
      </c>
      <c r="D87" s="3"/>
      <c r="E87" s="3"/>
      <c r="F87" s="3"/>
      <c r="G87" s="3"/>
      <c r="H87" s="3"/>
      <c r="I87" s="3"/>
      <c r="J87" s="3"/>
      <c r="K87" s="3"/>
      <c r="L87" s="3"/>
      <c r="M87" s="3"/>
      <c r="N87" s="3"/>
      <c r="O87" s="3"/>
      <c r="P87" s="3"/>
      <c r="Q87" s="3"/>
      <c r="R87" s="3"/>
      <c r="S87" s="3"/>
      <c r="T87" s="3"/>
      <c r="U87" s="3"/>
      <c r="V87" s="3"/>
      <c r="W87" s="28"/>
    </row>
    <row r="88" spans="1:23" ht="26.25" customHeight="1" x14ac:dyDescent="0.25">
      <c r="A88" s="3"/>
      <c r="B88" s="3"/>
      <c r="C88" s="127" t="s">
        <v>58</v>
      </c>
      <c r="D88" s="127"/>
      <c r="E88" s="127"/>
      <c r="F88" s="127"/>
      <c r="G88" s="127"/>
      <c r="H88" s="127"/>
      <c r="I88" s="127"/>
      <c r="J88" s="127"/>
      <c r="K88" s="127"/>
      <c r="L88" s="127"/>
      <c r="M88" s="127"/>
      <c r="N88" s="127"/>
      <c r="O88" s="127"/>
      <c r="P88" s="127"/>
      <c r="Q88" s="127"/>
      <c r="R88" s="127"/>
      <c r="S88" s="127"/>
      <c r="T88" s="127"/>
      <c r="U88" s="127"/>
      <c r="V88" s="50"/>
      <c r="W88" s="28"/>
    </row>
    <row r="89" spans="1:23" ht="18" customHeight="1" x14ac:dyDescent="0.25">
      <c r="A89" s="3"/>
      <c r="B89" s="3"/>
      <c r="C89" s="28"/>
      <c r="D89" s="3"/>
      <c r="E89" s="3"/>
      <c r="F89" s="3"/>
      <c r="G89" s="3"/>
      <c r="H89" s="3"/>
      <c r="I89" s="3"/>
      <c r="J89" s="3"/>
      <c r="K89" s="3"/>
      <c r="L89" s="3"/>
      <c r="M89" s="3"/>
      <c r="N89" s="3"/>
      <c r="O89" s="3"/>
      <c r="P89" s="3"/>
      <c r="Q89" s="3"/>
      <c r="R89" s="3"/>
      <c r="S89" s="3"/>
      <c r="T89" s="3"/>
      <c r="U89" s="3"/>
      <c r="V89" s="3"/>
      <c r="W89" s="28"/>
    </row>
    <row r="90" spans="1:23" ht="21.75" hidden="1" customHeight="1" x14ac:dyDescent="0.3">
      <c r="K90" s="51"/>
    </row>
    <row r="91" spans="1:23" ht="12.5" hidden="1" x14ac:dyDescent="0.25">
      <c r="P91" s="67" t="s">
        <v>45</v>
      </c>
    </row>
    <row r="92" spans="1:23" ht="12.5" hidden="1" x14ac:dyDescent="0.25">
      <c r="G92" s="67"/>
      <c r="H92" s="67"/>
      <c r="I92" s="67"/>
      <c r="J92" s="67"/>
      <c r="K92" s="69" t="s">
        <v>46</v>
      </c>
      <c r="L92" s="67"/>
    </row>
    <row r="93" spans="1:23" ht="12.5" hidden="1" x14ac:dyDescent="0.25">
      <c r="F93" s="67" t="s">
        <v>47</v>
      </c>
      <c r="G93" s="68"/>
      <c r="H93" s="67"/>
      <c r="I93" s="67"/>
      <c r="J93" s="67" t="s">
        <v>48</v>
      </c>
      <c r="K93" s="70" t="b">
        <f>OR(ISBLANK(L4),ISBLANK(K7),ISBLANK(K9),ISBLANK(K17),ISBLANK(S7),ISBLANK(K24),
AND(ISBLANK(Q24),ISBLANK(Q25),ISBLANK(Q26),ISBLANK(R24),ISBLANK(R25),ISBLANK(R26),ISBLANK(S24),ISBLANK(S25),ISBLANK(S26),ISBLANK(T24),ISBLANK(T25),ISBLANK(#REF!),ISBLANK(U24),ISBLANK(U25),ISBLANK(T26)))</f>
        <v>1</v>
      </c>
      <c r="L93" s="67"/>
    </row>
    <row r="94" spans="1:23" ht="12.5" hidden="1" x14ac:dyDescent="0.25">
      <c r="F94" s="67" t="str">
        <f>IF(AND($K$93=TRUE,$K$94=TRUE),"ja","nein")</f>
        <v>ja</v>
      </c>
      <c r="G94" s="67"/>
      <c r="H94" s="67"/>
      <c r="I94" s="67"/>
      <c r="J94" s="67" t="s">
        <v>49</v>
      </c>
      <c r="K94" s="67" t="b">
        <f>OR(ISBLANK(L4),ISBLANK(K7),ISBLANK(K9),ISBLANK(K17),ISBLANK(S9),ISBLANK(K24),
AND(ISBLANK(Q24),ISBLANK(Q25),ISBLANK(Q26),ISBLANK(R24),ISBLANK(R25),ISBLANK(R26),ISBLANK(S24),ISBLANK(S25),ISBLANK(S26),ISBLANK(T24),ISBLANK(T25),ISBLANK(#REF!),ISBLANK(U24),ISBLANK(U25),ISBLANK(T26)))</f>
        <v>1</v>
      </c>
      <c r="L94" s="67"/>
    </row>
    <row r="95" spans="1:23" ht="12.5" hidden="1" x14ac:dyDescent="0.25">
      <c r="F95" s="67" t="str">
        <f>IF($K$95=TRUE,"ja","nein")</f>
        <v>ja</v>
      </c>
      <c r="G95" s="67"/>
      <c r="H95" s="67"/>
      <c r="I95" s="67"/>
      <c r="J95" s="67"/>
      <c r="K95" s="67" t="b">
        <f>IF(K17&gt;=1,TRUE, FALSE)</f>
        <v>1</v>
      </c>
      <c r="L95" s="67"/>
    </row>
    <row r="96" spans="1:23" ht="12.5" hidden="1" x14ac:dyDescent="0.25"/>
    <row r="97" spans="9:22" ht="12.5" hidden="1" x14ac:dyDescent="0.25"/>
    <row r="98" spans="9:22" ht="12.5" hidden="1" x14ac:dyDescent="0.25"/>
    <row r="99" spans="9:22" ht="13" hidden="1" x14ac:dyDescent="0.3">
      <c r="N99" s="52"/>
      <c r="O99" s="52"/>
      <c r="P99" s="53"/>
      <c r="Q99" s="53"/>
      <c r="R99" s="53"/>
      <c r="S99" s="53"/>
      <c r="T99" s="53"/>
      <c r="U99" s="53"/>
      <c r="V99" s="53"/>
    </row>
    <row r="100" spans="9:22" ht="12.5" hidden="1" x14ac:dyDescent="0.25">
      <c r="I100" s="66"/>
    </row>
    <row r="101" spans="9:22" ht="12.5" hidden="1" x14ac:dyDescent="0.25"/>
    <row r="102" spans="9:22" ht="12.5" hidden="1" x14ac:dyDescent="0.25"/>
    <row r="103" spans="9:22" ht="12.5" hidden="1" x14ac:dyDescent="0.25"/>
    <row r="104" spans="9:22" ht="12.5" hidden="1" x14ac:dyDescent="0.25"/>
    <row r="105" spans="9:22" ht="12.5" hidden="1" x14ac:dyDescent="0.25"/>
    <row r="106" spans="9:22" ht="12.5" hidden="1" x14ac:dyDescent="0.25"/>
    <row r="107" spans="9:22" ht="12.5" hidden="1" x14ac:dyDescent="0.25"/>
    <row r="108" spans="9:22" ht="12.5" hidden="1" x14ac:dyDescent="0.25"/>
    <row r="109" spans="9:22" ht="12.5" hidden="1" x14ac:dyDescent="0.25"/>
    <row r="110" spans="9:22" ht="12.5" hidden="1" x14ac:dyDescent="0.25"/>
    <row r="111" spans="9:22" ht="12.5" hidden="1" x14ac:dyDescent="0.25"/>
    <row r="112" spans="9:22" ht="12.5" hidden="1" x14ac:dyDescent="0.25"/>
    <row r="113" ht="12.5" hidden="1" x14ac:dyDescent="0.25"/>
    <row r="114" ht="12.5" hidden="1" x14ac:dyDescent="0.25"/>
    <row r="115" ht="12.5" hidden="1" x14ac:dyDescent="0.25"/>
    <row r="116" ht="12.5" hidden="1" x14ac:dyDescent="0.25"/>
    <row r="117" ht="12.5" hidden="1" x14ac:dyDescent="0.25"/>
    <row r="118" ht="12.5" hidden="1" x14ac:dyDescent="0.25"/>
    <row r="119" ht="12.5" hidden="1" x14ac:dyDescent="0.25"/>
    <row r="120" ht="12.5" hidden="1" x14ac:dyDescent="0.25"/>
    <row r="121" ht="12.5" hidden="1" x14ac:dyDescent="0.25"/>
    <row r="122" ht="12.5" hidden="1" x14ac:dyDescent="0.25"/>
    <row r="123" ht="12.5" hidden="1" x14ac:dyDescent="0.25"/>
    <row r="124" ht="12.5" hidden="1" x14ac:dyDescent="0.25"/>
    <row r="125" ht="12.5" hidden="1" x14ac:dyDescent="0.25"/>
    <row r="126" ht="12.5" hidden="1" x14ac:dyDescent="0.25"/>
    <row r="127" ht="12.5" hidden="1" x14ac:dyDescent="0.25"/>
    <row r="128" ht="12.5" hidden="1" x14ac:dyDescent="0.25"/>
    <row r="129" ht="12.5" hidden="1" x14ac:dyDescent="0.25"/>
    <row r="130" ht="12.5" hidden="1" x14ac:dyDescent="0.25"/>
    <row r="131" ht="12.5" hidden="1" x14ac:dyDescent="0.25"/>
    <row r="132" ht="12.5" hidden="1" x14ac:dyDescent="0.25"/>
    <row r="133" ht="12.5" hidden="1" x14ac:dyDescent="0.25"/>
    <row r="134" ht="12.5" hidden="1" x14ac:dyDescent="0.25"/>
    <row r="135" ht="12.5" hidden="1" x14ac:dyDescent="0.25"/>
    <row r="136" ht="12.5" hidden="1" x14ac:dyDescent="0.25"/>
    <row r="137" ht="12.5" hidden="1" x14ac:dyDescent="0.25"/>
    <row r="138" ht="12.5" hidden="1" x14ac:dyDescent="0.25"/>
    <row r="139" ht="12.5" hidden="1" x14ac:dyDescent="0.25"/>
    <row r="140" ht="12.5" hidden="1" x14ac:dyDescent="0.25"/>
    <row r="141" ht="12.5" hidden="1" x14ac:dyDescent="0.25"/>
    <row r="142" ht="12.5" hidden="1" x14ac:dyDescent="0.25"/>
    <row r="143" ht="12.5" hidden="1" x14ac:dyDescent="0.25"/>
    <row r="144" ht="12.5" hidden="1" x14ac:dyDescent="0.25"/>
    <row r="145" ht="12.5" hidden="1" x14ac:dyDescent="0.25"/>
    <row r="146" ht="12.5" hidden="1" x14ac:dyDescent="0.25"/>
    <row r="147" ht="12.5" hidden="1" x14ac:dyDescent="0.25"/>
    <row r="148" ht="12.5" hidden="1" x14ac:dyDescent="0.25"/>
    <row r="149" ht="12.5" hidden="1" x14ac:dyDescent="0.25"/>
    <row r="150" ht="12.5" hidden="1" x14ac:dyDescent="0.25"/>
    <row r="151" ht="12.5" hidden="1" x14ac:dyDescent="0.25"/>
    <row r="152" ht="12.5" hidden="1" x14ac:dyDescent="0.25"/>
    <row r="153" ht="12.5" hidden="1" x14ac:dyDescent="0.25"/>
    <row r="154" ht="12.5" hidden="1" x14ac:dyDescent="0.25"/>
    <row r="155" ht="12.5" hidden="1" x14ac:dyDescent="0.25"/>
    <row r="156" ht="12.5" hidden="1" x14ac:dyDescent="0.25"/>
    <row r="157" ht="12.5" hidden="1" x14ac:dyDescent="0.25"/>
    <row r="158" ht="12.5" hidden="1" x14ac:dyDescent="0.25"/>
    <row r="159" ht="12.5" hidden="1" x14ac:dyDescent="0.25"/>
    <row r="160" ht="12.5" hidden="1" x14ac:dyDescent="0.25"/>
    <row r="161" ht="12.5" hidden="1" x14ac:dyDescent="0.25"/>
    <row r="162" ht="12.5" hidden="1" x14ac:dyDescent="0.25"/>
    <row r="163" ht="12.5" hidden="1" x14ac:dyDescent="0.25"/>
    <row r="164" ht="12.5" hidden="1" x14ac:dyDescent="0.25"/>
    <row r="165" ht="12.5" hidden="1" x14ac:dyDescent="0.25"/>
    <row r="166" ht="12.5" hidden="1" x14ac:dyDescent="0.25"/>
    <row r="167" ht="12.5" hidden="1" x14ac:dyDescent="0.25"/>
    <row r="168" ht="12.5" hidden="1" x14ac:dyDescent="0.25"/>
    <row r="169" ht="12.5" hidden="1" x14ac:dyDescent="0.25"/>
    <row r="170" ht="12.5" hidden="1" x14ac:dyDescent="0.25"/>
    <row r="171" ht="12.5" hidden="1" x14ac:dyDescent="0.25"/>
    <row r="172" ht="12.5" hidden="1" x14ac:dyDescent="0.25"/>
    <row r="173" ht="12.5" hidden="1" x14ac:dyDescent="0.25"/>
    <row r="174" ht="12.5" hidden="1" x14ac:dyDescent="0.25"/>
    <row r="175" ht="12.5" hidden="1" x14ac:dyDescent="0.25"/>
    <row r="176" ht="12.5" hidden="1" x14ac:dyDescent="0.25"/>
    <row r="177" ht="12.5" hidden="1" x14ac:dyDescent="0.25"/>
    <row r="178" ht="12.5" hidden="1" x14ac:dyDescent="0.25"/>
    <row r="179" ht="12.75" hidden="1" customHeight="1" x14ac:dyDescent="0.25"/>
    <row r="180" ht="12.75" hidden="1" customHeight="1" x14ac:dyDescent="0.25"/>
    <row r="181" ht="12.75" hidden="1" customHeight="1" x14ac:dyDescent="0.25"/>
    <row r="182" ht="12.75" hidden="1" customHeight="1" x14ac:dyDescent="0.25"/>
    <row r="183" ht="12.75" hidden="1" customHeight="1" x14ac:dyDescent="0.25"/>
    <row r="184" ht="12.75" hidden="1" customHeight="1" x14ac:dyDescent="0.25"/>
  </sheetData>
  <sheetProtection algorithmName="SHA-512" hashValue="AWSS6jU3d0xUTEmJZypzBD6ft8mSTcVC/vyBpR3r1HP3keC5/HgWrzgP1ksFRGXGNDdehGL6expOtIS2vDfVaA==" saltValue="1n94mb8Vx78sHslHpzcJtg==" spinCount="100000" sheet="1" objects="1" scenarios="1"/>
  <dataConsolidate/>
  <mergeCells count="36">
    <mergeCell ref="G58:O58"/>
    <mergeCell ref="G28:O28"/>
    <mergeCell ref="G38:O38"/>
    <mergeCell ref="G48:O48"/>
    <mergeCell ref="K9:M9"/>
    <mergeCell ref="S9:U9"/>
    <mergeCell ref="K17:M17"/>
    <mergeCell ref="P17:U17"/>
    <mergeCell ref="U20:V21"/>
    <mergeCell ref="K11:M11"/>
    <mergeCell ref="K13:M13"/>
    <mergeCell ref="K15:M15"/>
    <mergeCell ref="C3:V3"/>
    <mergeCell ref="C4:K4"/>
    <mergeCell ref="L4:M4"/>
    <mergeCell ref="K7:M7"/>
    <mergeCell ref="S7:U7"/>
    <mergeCell ref="C88:U88"/>
    <mergeCell ref="J81:K81"/>
    <mergeCell ref="L81:O81"/>
    <mergeCell ref="J82:K82"/>
    <mergeCell ref="L82:O82"/>
    <mergeCell ref="J83:K83"/>
    <mergeCell ref="L83:O83"/>
    <mergeCell ref="J84:K84"/>
    <mergeCell ref="L84:O84"/>
    <mergeCell ref="C75:P75"/>
    <mergeCell ref="C61:L61"/>
    <mergeCell ref="C74:V74"/>
    <mergeCell ref="J85:K85"/>
    <mergeCell ref="L85:O85"/>
    <mergeCell ref="E79:H79"/>
    <mergeCell ref="I79:K79"/>
    <mergeCell ref="L79:O79"/>
    <mergeCell ref="P79:P80"/>
    <mergeCell ref="G80:H80"/>
  </mergeCells>
  <conditionalFormatting sqref="G20:V28">
    <cfRule type="expression" dxfId="6" priority="34">
      <formula>OR(NOT($K$17&gt;=1),$K$17="Auswahl treffen")</formula>
    </cfRule>
  </conditionalFormatting>
  <conditionalFormatting sqref="G30:V35 G36:O36 Q36:V36 G37:V38">
    <cfRule type="expression" dxfId="5" priority="33">
      <formula>OR(NOT($K$17&gt;=2),$K$17="Auswahl treffen")</formula>
    </cfRule>
  </conditionalFormatting>
  <conditionalFormatting sqref="G40:V45 G46:O46 Q46:V46 G47:V48">
    <cfRule type="expression" dxfId="4" priority="32">
      <formula>OR(NOT($K$17&gt;=3),$K$17="Auswahl treffen")</formula>
    </cfRule>
  </conditionalFormatting>
  <conditionalFormatting sqref="G50:V55 G56:O56 Q56:V56 G57:V58">
    <cfRule type="expression" dxfId="3" priority="31">
      <formula>OR(NOT($K$17=4),$K$17="Auswahl treffen")</formula>
    </cfRule>
  </conditionalFormatting>
  <conditionalFormatting sqref="P36">
    <cfRule type="expression" dxfId="2" priority="3">
      <formula>OR(NOT($K$17&gt;=1),$K$17="Auswahl treffen")</formula>
    </cfRule>
  </conditionalFormatting>
  <conditionalFormatting sqref="P46">
    <cfRule type="expression" dxfId="1" priority="2">
      <formula>OR(NOT($K$17&gt;=1),$K$17="Auswahl treffen")</formula>
    </cfRule>
  </conditionalFormatting>
  <conditionalFormatting sqref="P56">
    <cfRule type="expression" dxfId="0" priority="1">
      <formula>OR(NOT($K$17&gt;=1),$K$17="Auswahl treffen")</formula>
    </cfRule>
  </conditionalFormatting>
  <dataValidations xWindow="1609" yWindow="588" count="13">
    <dataValidation allowBlank="1" showInputMessage="1" showErrorMessage="1" errorTitle="Überschreitung Höchsteinkommen" error="Das Höchsteinkommen gemäss Anhang 1 des Reglements wird überschritten. Es besteht kein Anspruch auf Betreuungsgutscheine. " prompt="Die Gemeinde Urdorf geht bei der Berechnung der Betreuungsgutscheine von einem maximalen Krippentarif von 16 CHF/Stunde für Kinder unter 18 Monaten aus." sqref="S9:U9" xr:uid="{ACD1B223-2A16-4250-8C68-07F720E541C3}"/>
    <dataValidation allowBlank="1" showInputMessage="1" showErrorMessage="1" errorTitle="Überschreitung Höchsteinkommen" error="Das Höchsteinkommen gemäss Anhang 1 des Reglements wird überschritten. Es besteht kein Anspruch auf Betreuungsgutscheine. " prompt="Die Gemeinde Urdorf geht bei der Berechnung der Betreuungsgutscheine von einem maximalen Krippentarif von 14 CHF/Stunde für Kinder ab 18 Monaten aus." sqref="S7:U7" xr:uid="{600285D3-B5D1-444D-BEFB-181413CF3D23}"/>
    <dataValidation type="date" operator="greaterThanOrEqual" allowBlank="1" showInputMessage="1" showErrorMessage="1" error="Betreuungsgutscheine können nicht rückwirkend beantragt werden. Bitte passen Sie die Eingabe an." sqref="L4:M4" xr:uid="{09566384-71E5-4A05-9C09-477751488A57}">
      <formula1>TODAY()</formula1>
    </dataValidation>
    <dataValidation allowBlank="1" showInputMessage="1" showErrorMessage="1" prompt="Steuerbares Vermögen (Position 37) gemäss neuster rechtskräftiger Steuerveranlagung des Elternteils, welchem die elterliche Sorge und Obhut zugeteilt ist. (10 % des Vermögens ab einem Einkommen von 100'000 werden dem massgebendem Einkommen angerechnet)._x000a_" sqref="K9:M9" xr:uid="{86C0335A-1350-4386-AF3B-8F22C251FE8F}"/>
    <dataValidation allowBlank="1" showInputMessage="1" showErrorMessage="1" errorTitle="Überschreitung Höchsteinkommen" error="Das Höchsteinkommen gemäss Anhang 1 des Reglements wird überschritten. Es besteht kein Anspruch auf Betreuungsgutscheine. " prompt="Steuerbares Einkommen (Position 27) gemäss neuster rechtskräftiger Steuerveranlagung des Elternteils, welchem die elterliche Sorge und Obhut zugeteilt ist. Diese darf nicht älter als zwei Jahre sein." sqref="K7:M7" xr:uid="{EB686CD3-AF72-420A-93E9-277DCC319B24}"/>
    <dataValidation allowBlank="1" showInputMessage="1" showErrorMessage="1" errorTitle="Erwerbspensum" error="Das blablabla" sqref="I93" xr:uid="{1402915C-359F-4FFA-B5CF-0BAC2A012FC3}"/>
    <dataValidation type="list" allowBlank="1" showInputMessage="1" showErrorMessage="1" sqref="K5" xr:uid="{E77CA16C-1C33-4627-88F1-051F79B73F9B}">
      <formula1>Haushalt</formula1>
    </dataValidation>
    <dataValidation type="list" allowBlank="1" showInputMessage="1" showErrorMessage="1" sqref="K17:M17" xr:uid="{BB9DB339-E9A9-4231-A4B0-92C098C4E1CC}">
      <formula1>"Auswahl treffen,1,2,3,4"</formula1>
    </dataValidation>
    <dataValidation type="whole" operator="lessThan" allowBlank="1" showInputMessage="1" showErrorMessage="1" prompt="Es können maximal 50 Stunden pro Woche eingegeben werden." sqref="Q24 Q34 Q44:Q45 Q54:Q56" xr:uid="{9E6CB0C6-F3FE-455F-8520-C5782242D059}">
      <formula1>51</formula1>
    </dataValidation>
    <dataValidation allowBlank="1" showInputMessage="1" showErrorMessage="1" prompt="Liegenschaftsabzüge gemäss Liegenschaftsverzeichnis abzüglich zulässiger Pauschalabzüge (20% der Mietzinseinnahmen/Eigenmietwerts) gemäss neuster rechtskräftiger Steuerveranlagung des Elternteils, welchem die elterliche Sorge und Obhut zugeteilt ist._x000a_" sqref="K15:M15" xr:uid="{7D0F69E2-E324-49CD-B714-47D29A7684E9}"/>
    <dataValidation allowBlank="1" showInputMessage="1" showErrorMessage="1" prompt="Einzahlungen in die 3. Säule (Position 260) gemäss neuster rechtskräftiger Steuerveranlagung des Elternteils, welchem die elterliche Sorge und Obhut zugeteilt ist._x000a_" sqref="K13:M13" xr:uid="{C9748F9C-5A7B-4E22-83DA-CB9370A919DA}"/>
    <dataValidation allowBlank="1" showInputMessage="1" showErrorMessage="1" prompt="Einkaufssumme in die 2. Säule (berufliche Vorsorge, Position 280) gemäss neuster rechtskräftiger Steuerveranlagung des Elternteils, welchem die elterliche Sorge und Obhut zugeteilt ist._x000a_" sqref="K11:M11" xr:uid="{57649262-4056-4AF8-AA77-B3CEA3A922F1}"/>
    <dataValidation type="list" allowBlank="1" showErrorMessage="1" prompt="asdfaösfajsdkfasöfjasökfjasf_x000a_asdfasdfjalskjdföalsjöfasjföajsödfkasfda" sqref="K26:K27 K36:K37 K46:K47 K56:K57" xr:uid="{DEF19495-8D3E-407F-A35D-FE160457F5DF}">
      <formula1>"Auswahl treffen,Ja,Nein"</formula1>
    </dataValidation>
  </dataValidations>
  <hyperlinks>
    <hyperlink ref="U20" location="Betreuungsgutscheinrechner!O71" display="Weiter" xr:uid="{33DD093A-8418-4D0A-8283-BDE128AAFE52}"/>
    <hyperlink ref="U20:V21" location="Tagesfamilie!O87" display="Tagesfamilie!O87" xr:uid="{11E4B1E1-FBB6-4236-91E7-51CAA7A5ADC6}"/>
  </hyperlinks>
  <pageMargins left="0.70866141732283472" right="0.48" top="0.32" bottom="0.31" header="0.31496062992125984" footer="0.31496062992125984"/>
  <pageSetup paperSize="9" scale="5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Y52"/>
  <sheetViews>
    <sheetView showRowColHeaders="0" workbookViewId="0">
      <selection activeCell="J34" sqref="J34"/>
    </sheetView>
  </sheetViews>
  <sheetFormatPr baseColWidth="10" defaultColWidth="11.453125" defaultRowHeight="12.5" x14ac:dyDescent="0.25"/>
  <cols>
    <col min="1" max="1" width="3.1796875" style="6" customWidth="1"/>
    <col min="2" max="2" width="27.54296875" style="6" customWidth="1"/>
    <col min="3" max="4" width="11.453125" style="6"/>
    <col min="5" max="5" width="11" style="6" customWidth="1"/>
    <col min="6" max="6" width="11.54296875" style="6" customWidth="1"/>
    <col min="7" max="7" width="7.81640625" style="6" customWidth="1"/>
    <col min="8" max="8" width="5" style="6" customWidth="1"/>
    <col min="9" max="9" width="15.81640625" style="6" customWidth="1"/>
    <col min="10" max="10" width="11.453125" style="6"/>
    <col min="11" max="11" width="9.1796875" style="6" customWidth="1"/>
    <col min="12" max="12" width="11.453125" style="6"/>
    <col min="13" max="13" width="3" style="6" customWidth="1"/>
    <col min="14" max="14" width="3.7265625" style="6" customWidth="1"/>
    <col min="15" max="15" width="27.54296875" style="6" customWidth="1"/>
    <col min="16" max="17" width="11.453125" style="6"/>
    <col min="18" max="18" width="11" style="6" customWidth="1"/>
    <col min="19" max="19" width="11.54296875" style="6" customWidth="1"/>
    <col min="20" max="20" width="6.81640625" style="6" customWidth="1"/>
    <col min="21" max="21" width="6.1796875" style="6" customWidth="1"/>
    <col min="22" max="22" width="15.81640625" style="6" customWidth="1"/>
    <col min="23" max="23" width="11.453125" style="6"/>
    <col min="24" max="24" width="9.1796875" style="6" customWidth="1"/>
    <col min="25" max="25" width="11.453125" style="6"/>
    <col min="26" max="16384" width="11.453125" style="1"/>
  </cols>
  <sheetData>
    <row r="1" spans="2:25" ht="26.25" customHeight="1" x14ac:dyDescent="0.4">
      <c r="B1" s="149" t="s">
        <v>59</v>
      </c>
      <c r="C1" s="149"/>
      <c r="D1" s="149"/>
      <c r="E1" s="149"/>
      <c r="F1" s="149"/>
      <c r="G1" s="149"/>
      <c r="H1" s="149"/>
      <c r="I1" s="149"/>
      <c r="J1" s="149"/>
      <c r="K1" s="149"/>
      <c r="L1" s="149"/>
      <c r="O1" s="149" t="s">
        <v>52</v>
      </c>
      <c r="P1" s="149"/>
      <c r="Q1" s="149"/>
      <c r="R1" s="149"/>
      <c r="S1" s="149"/>
      <c r="T1" s="149"/>
      <c r="U1" s="149"/>
      <c r="V1" s="149"/>
      <c r="W1" s="149"/>
      <c r="X1" s="149"/>
      <c r="Y1" s="149"/>
    </row>
    <row r="2" spans="2:25" ht="13.5" thickBot="1" x14ac:dyDescent="0.35">
      <c r="B2" s="52" t="s">
        <v>60</v>
      </c>
      <c r="O2" s="52" t="s">
        <v>60</v>
      </c>
    </row>
    <row r="3" spans="2:25" ht="13" thickBot="1" x14ac:dyDescent="0.3">
      <c r="B3" s="76" t="s">
        <v>61</v>
      </c>
      <c r="C3" s="77"/>
      <c r="D3" s="77"/>
      <c r="E3" s="77"/>
      <c r="F3" s="77"/>
      <c r="G3" s="78"/>
      <c r="H3" s="78"/>
      <c r="I3" s="79">
        <v>15</v>
      </c>
      <c r="J3" s="77" t="s">
        <v>62</v>
      </c>
      <c r="K3" s="80">
        <f>I3/I5</f>
        <v>0.10714285714285714</v>
      </c>
      <c r="L3" s="77"/>
      <c r="O3" s="76" t="s">
        <v>61</v>
      </c>
      <c r="P3" s="77"/>
      <c r="Q3" s="77"/>
      <c r="R3" s="77"/>
      <c r="S3" s="77"/>
      <c r="T3" s="78"/>
      <c r="U3" s="78"/>
      <c r="V3" s="79">
        <v>1.5</v>
      </c>
      <c r="W3" s="77" t="s">
        <v>62</v>
      </c>
      <c r="X3" s="80">
        <f>V3/V5</f>
        <v>0.10714285714285714</v>
      </c>
      <c r="Y3" s="77"/>
    </row>
    <row r="4" spans="2:25" ht="13" thickBot="1" x14ac:dyDescent="0.3">
      <c r="B4" s="78" t="s">
        <v>63</v>
      </c>
      <c r="C4" s="77"/>
      <c r="D4" s="77"/>
      <c r="E4" s="77"/>
      <c r="F4" s="77"/>
      <c r="G4" s="78"/>
      <c r="H4" s="78"/>
      <c r="I4" s="81">
        <f>Kindertagesstätte!$S$7</f>
        <v>0</v>
      </c>
      <c r="J4" s="77" t="s">
        <v>62</v>
      </c>
      <c r="K4" s="77"/>
      <c r="L4" s="77"/>
      <c r="O4" s="78" t="s">
        <v>63</v>
      </c>
      <c r="P4" s="77"/>
      <c r="Q4" s="77"/>
      <c r="R4" s="77"/>
      <c r="S4" s="77"/>
      <c r="T4" s="78"/>
      <c r="U4" s="78"/>
      <c r="V4" s="81">
        <f>Tagesfamilie!$S$7</f>
        <v>0</v>
      </c>
      <c r="W4" s="77" t="s">
        <v>62</v>
      </c>
      <c r="X4" s="77"/>
      <c r="Y4" s="77"/>
    </row>
    <row r="5" spans="2:25" ht="13" thickBot="1" x14ac:dyDescent="0.3">
      <c r="B5" s="76" t="s">
        <v>64</v>
      </c>
      <c r="C5" s="77"/>
      <c r="D5" s="77"/>
      <c r="E5" s="77"/>
      <c r="F5" s="77"/>
      <c r="G5" s="78"/>
      <c r="H5" s="78"/>
      <c r="I5" s="79">
        <v>140</v>
      </c>
      <c r="J5" s="77"/>
      <c r="K5" s="77"/>
      <c r="L5" s="77"/>
      <c r="O5" s="76" t="s">
        <v>64</v>
      </c>
      <c r="P5" s="77"/>
      <c r="Q5" s="77"/>
      <c r="R5" s="77"/>
      <c r="S5" s="77"/>
      <c r="T5" s="78"/>
      <c r="U5" s="78"/>
      <c r="V5" s="79">
        <v>14</v>
      </c>
      <c r="W5" s="77"/>
      <c r="X5" s="77"/>
      <c r="Y5" s="77"/>
    </row>
    <row r="6" spans="2:25" ht="13" thickBot="1" x14ac:dyDescent="0.3">
      <c r="B6" s="76" t="s">
        <v>65</v>
      </c>
      <c r="C6" s="77"/>
      <c r="D6" s="77"/>
      <c r="E6" s="77"/>
      <c r="F6" s="77"/>
      <c r="G6" s="78"/>
      <c r="H6" s="78"/>
      <c r="I6" s="81">
        <f>I5-I3</f>
        <v>125</v>
      </c>
      <c r="J6" s="77" t="s">
        <v>62</v>
      </c>
      <c r="K6" s="77"/>
      <c r="L6" s="77"/>
      <c r="O6" s="76" t="s">
        <v>65</v>
      </c>
      <c r="P6" s="77"/>
      <c r="Q6" s="77"/>
      <c r="R6" s="77"/>
      <c r="S6" s="77"/>
      <c r="T6" s="78"/>
      <c r="U6" s="78"/>
      <c r="V6" s="81">
        <f>V5-V3</f>
        <v>12.5</v>
      </c>
      <c r="W6" s="77" t="s">
        <v>62</v>
      </c>
      <c r="X6" s="77"/>
      <c r="Y6" s="77"/>
    </row>
    <row r="7" spans="2:25" ht="13" thickBot="1" x14ac:dyDescent="0.3">
      <c r="B7" s="76"/>
      <c r="C7" s="77"/>
      <c r="D7" s="77"/>
      <c r="E7" s="77"/>
      <c r="F7" s="77"/>
      <c r="G7" s="78"/>
      <c r="H7" s="78"/>
      <c r="I7" s="77"/>
      <c r="J7" s="77"/>
      <c r="K7" s="77"/>
      <c r="L7" s="77"/>
      <c r="N7" s="82"/>
      <c r="O7" s="76"/>
      <c r="P7" s="77"/>
      <c r="Q7" s="77"/>
      <c r="R7" s="77"/>
      <c r="S7" s="77"/>
      <c r="T7" s="78"/>
      <c r="U7" s="78"/>
      <c r="V7" s="77"/>
      <c r="W7" s="77"/>
      <c r="X7" s="77"/>
      <c r="Y7" s="77"/>
    </row>
    <row r="8" spans="2:25" ht="13" thickBot="1" x14ac:dyDescent="0.3">
      <c r="B8" s="76" t="s">
        <v>66</v>
      </c>
      <c r="C8" s="77"/>
      <c r="D8" s="77"/>
      <c r="E8" s="77"/>
      <c r="F8" s="77"/>
      <c r="G8" s="78"/>
      <c r="H8" s="78"/>
      <c r="I8" s="79">
        <v>15</v>
      </c>
      <c r="J8" s="77" t="s">
        <v>62</v>
      </c>
      <c r="K8" s="80">
        <f>I8/I10</f>
        <v>9.375E-2</v>
      </c>
      <c r="L8" s="77"/>
      <c r="N8" s="82"/>
      <c r="O8" s="76" t="s">
        <v>66</v>
      </c>
      <c r="P8" s="77"/>
      <c r="Q8" s="77"/>
      <c r="R8" s="77"/>
      <c r="S8" s="77"/>
      <c r="T8" s="78"/>
      <c r="U8" s="78"/>
      <c r="V8" s="79">
        <v>1.5</v>
      </c>
      <c r="W8" s="77" t="s">
        <v>62</v>
      </c>
      <c r="X8" s="80">
        <f>V8/V10</f>
        <v>9.375E-2</v>
      </c>
      <c r="Y8" s="77"/>
    </row>
    <row r="9" spans="2:25" ht="13" thickBot="1" x14ac:dyDescent="0.3">
      <c r="B9" s="78" t="s">
        <v>67</v>
      </c>
      <c r="C9" s="77"/>
      <c r="D9" s="77"/>
      <c r="E9" s="77"/>
      <c r="F9" s="77"/>
      <c r="G9" s="78"/>
      <c r="H9" s="78"/>
      <c r="I9" s="81">
        <f>Kindertagesstätte!$S$9</f>
        <v>0</v>
      </c>
      <c r="J9" s="77" t="s">
        <v>62</v>
      </c>
      <c r="K9" s="77"/>
      <c r="L9" s="77"/>
      <c r="N9" s="82"/>
      <c r="O9" s="78" t="s">
        <v>67</v>
      </c>
      <c r="P9" s="77"/>
      <c r="Q9" s="77"/>
      <c r="R9" s="77"/>
      <c r="S9" s="77"/>
      <c r="T9" s="78"/>
      <c r="U9" s="78"/>
      <c r="V9" s="81">
        <f>Tagesfamilie!$S$9</f>
        <v>0</v>
      </c>
      <c r="W9" s="77" t="s">
        <v>62</v>
      </c>
      <c r="X9" s="77"/>
      <c r="Y9" s="77"/>
    </row>
    <row r="10" spans="2:25" ht="13" thickBot="1" x14ac:dyDescent="0.3">
      <c r="B10" s="76" t="s">
        <v>68</v>
      </c>
      <c r="C10" s="77"/>
      <c r="D10" s="77"/>
      <c r="E10" s="77"/>
      <c r="F10" s="77"/>
      <c r="G10" s="78"/>
      <c r="H10" s="78"/>
      <c r="I10" s="79">
        <v>160</v>
      </c>
      <c r="J10" s="77"/>
      <c r="K10" s="77"/>
      <c r="L10" s="77"/>
      <c r="N10" s="82"/>
      <c r="O10" s="76" t="s">
        <v>68</v>
      </c>
      <c r="P10" s="77"/>
      <c r="Q10" s="77"/>
      <c r="R10" s="77"/>
      <c r="S10" s="77"/>
      <c r="T10" s="78"/>
      <c r="U10" s="78"/>
      <c r="V10" s="79">
        <v>16</v>
      </c>
      <c r="W10" s="77"/>
      <c r="X10" s="77"/>
      <c r="Y10" s="77"/>
    </row>
    <row r="11" spans="2:25" ht="12.75" customHeight="1" thickBot="1" x14ac:dyDescent="0.3">
      <c r="B11" s="76" t="s">
        <v>69</v>
      </c>
      <c r="C11" s="77"/>
      <c r="D11" s="77"/>
      <c r="E11" s="77"/>
      <c r="F11" s="77"/>
      <c r="G11" s="78"/>
      <c r="H11" s="78"/>
      <c r="I11" s="81">
        <f>I10-I8</f>
        <v>145</v>
      </c>
      <c r="J11" s="77" t="s">
        <v>62</v>
      </c>
      <c r="K11" s="77"/>
      <c r="L11" s="77"/>
      <c r="N11" s="82"/>
      <c r="O11" s="76" t="s">
        <v>69</v>
      </c>
      <c r="P11" s="77"/>
      <c r="Q11" s="77"/>
      <c r="R11" s="77"/>
      <c r="S11" s="77"/>
      <c r="T11" s="78"/>
      <c r="U11" s="78"/>
      <c r="V11" s="81">
        <f>V10-V8</f>
        <v>14.5</v>
      </c>
      <c r="W11" s="77" t="s">
        <v>62</v>
      </c>
      <c r="X11" s="77"/>
      <c r="Y11" s="77"/>
    </row>
    <row r="12" spans="2:25" ht="14.25" customHeight="1" thickBot="1" x14ac:dyDescent="0.3">
      <c r="B12" s="76"/>
      <c r="C12" s="77"/>
      <c r="D12" s="77"/>
      <c r="E12" s="77"/>
      <c r="F12" s="77"/>
      <c r="G12" s="78"/>
      <c r="H12" s="78"/>
      <c r="I12" s="77"/>
      <c r="J12" s="77"/>
      <c r="K12" s="77"/>
      <c r="L12" s="77"/>
      <c r="N12" s="82"/>
      <c r="O12" s="76"/>
      <c r="P12" s="77"/>
      <c r="Q12" s="77"/>
      <c r="R12" s="77"/>
      <c r="S12" s="77"/>
      <c r="T12" s="78"/>
      <c r="U12" s="78"/>
      <c r="V12" s="77"/>
      <c r="W12" s="77"/>
      <c r="X12" s="77"/>
      <c r="Y12" s="77"/>
    </row>
    <row r="13" spans="2:25" ht="14.25" customHeight="1" thickBot="1" x14ac:dyDescent="0.3">
      <c r="B13" s="76" t="s">
        <v>70</v>
      </c>
      <c r="C13" s="77"/>
      <c r="D13" s="77"/>
      <c r="E13" s="77"/>
      <c r="F13" s="77"/>
      <c r="G13" s="78"/>
      <c r="H13" s="78"/>
      <c r="I13" s="83">
        <f>(1-(I3/I5))/(I16-I15)</f>
        <v>1.3736263736263736E-5</v>
      </c>
      <c r="J13" s="84"/>
      <c r="K13" s="77"/>
      <c r="L13" s="77"/>
      <c r="N13" s="82"/>
      <c r="O13" s="76" t="s">
        <v>70</v>
      </c>
      <c r="P13" s="77"/>
      <c r="Q13" s="77"/>
      <c r="R13" s="77"/>
      <c r="S13" s="77"/>
      <c r="T13" s="78"/>
      <c r="U13" s="78"/>
      <c r="V13" s="83">
        <f>(1-(V3/V5))/(V16-V15)</f>
        <v>1.3736263736263736E-5</v>
      </c>
      <c r="W13" s="84"/>
      <c r="X13" s="77"/>
      <c r="Y13" s="77"/>
    </row>
    <row r="14" spans="2:25" ht="14.25" customHeight="1" thickBot="1" x14ac:dyDescent="0.3">
      <c r="B14" s="76" t="s">
        <v>71</v>
      </c>
      <c r="C14" s="77"/>
      <c r="D14" s="77"/>
      <c r="E14" s="77"/>
      <c r="F14" s="77"/>
      <c r="G14" s="78"/>
      <c r="H14" s="78"/>
      <c r="I14" s="83">
        <f>(1-(I8/I10))/(I16-I15)</f>
        <v>1.3942307692307693E-5</v>
      </c>
      <c r="J14" s="77"/>
      <c r="K14" s="77"/>
      <c r="L14" s="77"/>
      <c r="N14" s="82"/>
      <c r="O14" s="76" t="s">
        <v>71</v>
      </c>
      <c r="P14" s="77"/>
      <c r="Q14" s="77"/>
      <c r="R14" s="77"/>
      <c r="S14" s="77"/>
      <c r="T14" s="78"/>
      <c r="U14" s="78"/>
      <c r="V14" s="83">
        <f>(1-(V8/V10))/(V16-V15)</f>
        <v>1.3942307692307693E-5</v>
      </c>
      <c r="W14" s="77"/>
      <c r="X14" s="77"/>
      <c r="Y14" s="77"/>
    </row>
    <row r="15" spans="2:25" ht="14.25" customHeight="1" thickBot="1" x14ac:dyDescent="0.3">
      <c r="B15" s="76" t="s">
        <v>72</v>
      </c>
      <c r="C15" s="77"/>
      <c r="D15" s="77"/>
      <c r="E15" s="77"/>
      <c r="F15" s="77"/>
      <c r="G15" s="78"/>
      <c r="H15" s="78"/>
      <c r="I15" s="85">
        <v>45000</v>
      </c>
      <c r="J15" s="77" t="s">
        <v>62</v>
      </c>
      <c r="K15" s="77"/>
      <c r="L15" s="77"/>
      <c r="N15" s="82"/>
      <c r="O15" s="76" t="s">
        <v>72</v>
      </c>
      <c r="P15" s="77"/>
      <c r="Q15" s="77"/>
      <c r="R15" s="77"/>
      <c r="S15" s="77"/>
      <c r="T15" s="78"/>
      <c r="U15" s="78"/>
      <c r="V15" s="85">
        <v>45000</v>
      </c>
      <c r="W15" s="77" t="s">
        <v>62</v>
      </c>
      <c r="X15" s="77"/>
      <c r="Y15" s="77"/>
    </row>
    <row r="16" spans="2:25" x14ac:dyDescent="0.25">
      <c r="B16" s="76" t="s">
        <v>73</v>
      </c>
      <c r="C16" s="77"/>
      <c r="D16" s="77"/>
      <c r="E16" s="77"/>
      <c r="F16" s="77"/>
      <c r="G16" s="78"/>
      <c r="H16" s="78"/>
      <c r="I16" s="86">
        <v>110000</v>
      </c>
      <c r="J16" s="77" t="s">
        <v>62</v>
      </c>
      <c r="K16" s="77"/>
      <c r="L16" s="77"/>
      <c r="N16" s="82"/>
      <c r="O16" s="76" t="s">
        <v>73</v>
      </c>
      <c r="P16" s="77"/>
      <c r="Q16" s="77"/>
      <c r="R16" s="77"/>
      <c r="S16" s="77"/>
      <c r="T16" s="78"/>
      <c r="U16" s="78"/>
      <c r="V16" s="86">
        <v>110000</v>
      </c>
      <c r="W16" s="77" t="s">
        <v>62</v>
      </c>
      <c r="X16" s="77"/>
      <c r="Y16" s="77"/>
    </row>
    <row r="17" spans="2:25" x14ac:dyDescent="0.25">
      <c r="B17" s="76"/>
      <c r="C17" s="77"/>
      <c r="D17" s="77"/>
      <c r="E17" s="77"/>
      <c r="F17" s="77"/>
      <c r="G17" s="78"/>
      <c r="H17" s="78"/>
      <c r="I17" s="87"/>
      <c r="J17" s="77"/>
      <c r="K17" s="77"/>
      <c r="L17" s="77"/>
      <c r="N17" s="82"/>
      <c r="O17" s="76"/>
      <c r="P17" s="77"/>
      <c r="Q17" s="77"/>
      <c r="R17" s="77"/>
      <c r="S17" s="77"/>
      <c r="T17" s="78"/>
      <c r="U17" s="78"/>
      <c r="V17" s="87"/>
      <c r="W17" s="77"/>
      <c r="X17" s="77"/>
      <c r="Y17" s="77"/>
    </row>
    <row r="18" spans="2:25" ht="13" thickBot="1" x14ac:dyDescent="0.3">
      <c r="B18" s="76" t="s">
        <v>74</v>
      </c>
      <c r="C18" s="77"/>
      <c r="D18" s="77"/>
      <c r="E18" s="77"/>
      <c r="F18" s="77"/>
      <c r="G18" s="78"/>
      <c r="H18" s="78"/>
      <c r="I18" s="88">
        <v>0.1</v>
      </c>
      <c r="J18" s="77"/>
      <c r="K18" s="77"/>
      <c r="L18" s="77"/>
      <c r="N18" s="82"/>
      <c r="O18" s="76" t="s">
        <v>74</v>
      </c>
      <c r="P18" s="77"/>
      <c r="Q18" s="77"/>
      <c r="R18" s="77"/>
      <c r="S18" s="77"/>
      <c r="T18" s="78"/>
      <c r="U18" s="78"/>
      <c r="V18" s="88">
        <v>0.1</v>
      </c>
      <c r="W18" s="77"/>
      <c r="X18" s="77"/>
      <c r="Y18" s="77"/>
    </row>
    <row r="19" spans="2:25" ht="13" thickBot="1" x14ac:dyDescent="0.3">
      <c r="B19" s="76" t="s">
        <v>75</v>
      </c>
      <c r="C19" s="77"/>
      <c r="D19" s="77"/>
      <c r="E19" s="77"/>
      <c r="F19" s="77"/>
      <c r="G19" s="78"/>
      <c r="H19" s="78"/>
      <c r="I19" s="89">
        <v>100000</v>
      </c>
      <c r="J19" s="77"/>
      <c r="K19" s="77"/>
      <c r="L19" s="77"/>
      <c r="N19" s="82"/>
      <c r="O19" s="76" t="s">
        <v>75</v>
      </c>
      <c r="P19" s="77"/>
      <c r="Q19" s="77"/>
      <c r="R19" s="77"/>
      <c r="S19" s="77"/>
      <c r="T19" s="78"/>
      <c r="U19" s="78"/>
      <c r="V19" s="89">
        <v>100000</v>
      </c>
      <c r="W19" s="77"/>
      <c r="X19" s="77"/>
      <c r="Y19" s="77"/>
    </row>
    <row r="20" spans="2:25" ht="13" thickBot="1" x14ac:dyDescent="0.3">
      <c r="B20" s="76"/>
      <c r="C20" s="77"/>
      <c r="D20" s="77"/>
      <c r="E20" s="77"/>
      <c r="F20" s="77"/>
      <c r="G20" s="78"/>
      <c r="H20" s="78"/>
      <c r="I20" s="77"/>
      <c r="J20" s="77"/>
      <c r="K20" s="77"/>
      <c r="L20" s="77"/>
      <c r="N20" s="82"/>
      <c r="O20" s="76"/>
      <c r="P20" s="77"/>
      <c r="Q20" s="77"/>
      <c r="R20" s="77"/>
      <c r="S20" s="77"/>
      <c r="T20" s="78"/>
      <c r="U20" s="78"/>
      <c r="V20" s="77"/>
      <c r="W20" s="77"/>
      <c r="X20" s="77"/>
      <c r="Y20" s="77"/>
    </row>
    <row r="21" spans="2:25" ht="13" thickBot="1" x14ac:dyDescent="0.3">
      <c r="B21" s="76" t="s">
        <v>76</v>
      </c>
      <c r="C21" s="77"/>
      <c r="D21" s="77"/>
      <c r="E21" s="77"/>
      <c r="F21" s="77"/>
      <c r="G21" s="78"/>
      <c r="H21" s="78"/>
      <c r="I21" s="90">
        <v>0.3</v>
      </c>
      <c r="J21" s="77"/>
      <c r="K21" s="77"/>
      <c r="L21" s="77"/>
      <c r="N21" s="82"/>
      <c r="O21" s="76" t="s">
        <v>76</v>
      </c>
      <c r="P21" s="77"/>
      <c r="Q21" s="77"/>
      <c r="R21" s="77"/>
      <c r="S21" s="77"/>
      <c r="T21" s="78"/>
      <c r="U21" s="78"/>
      <c r="V21" s="90">
        <v>0.3</v>
      </c>
      <c r="W21" s="77"/>
      <c r="X21" s="77"/>
      <c r="Y21" s="77"/>
    </row>
    <row r="22" spans="2:25" x14ac:dyDescent="0.25">
      <c r="B22" s="76"/>
      <c r="C22" s="77"/>
      <c r="D22" s="77"/>
      <c r="E22" s="77"/>
      <c r="F22" s="77"/>
      <c r="G22" s="78"/>
      <c r="H22" s="78"/>
      <c r="I22" s="91"/>
      <c r="J22" s="77"/>
      <c r="K22" s="77"/>
      <c r="L22" s="77"/>
      <c r="N22" s="82"/>
      <c r="O22" s="76"/>
      <c r="P22" s="77"/>
      <c r="Q22" s="77"/>
      <c r="R22" s="77"/>
      <c r="S22" s="77"/>
      <c r="T22" s="78"/>
      <c r="U22" s="78"/>
      <c r="V22" s="91"/>
      <c r="W22" s="77"/>
      <c r="X22" s="77"/>
      <c r="Y22" s="77"/>
    </row>
    <row r="23" spans="2:25" ht="13" x14ac:dyDescent="0.3">
      <c r="B23" s="52"/>
      <c r="N23" s="82"/>
      <c r="O23" s="52"/>
    </row>
    <row r="24" spans="2:25" ht="13" x14ac:dyDescent="0.3">
      <c r="B24" s="52" t="s">
        <v>77</v>
      </c>
      <c r="N24" s="82"/>
      <c r="O24" s="52" t="s">
        <v>77</v>
      </c>
    </row>
    <row r="25" spans="2:25" ht="13" x14ac:dyDescent="0.3">
      <c r="B25" s="92" t="s">
        <v>78</v>
      </c>
      <c r="C25" s="78"/>
      <c r="D25" s="93">
        <f>Kindertagesstätte!L4</f>
        <v>0</v>
      </c>
      <c r="N25" s="82"/>
      <c r="O25" s="92" t="s">
        <v>78</v>
      </c>
      <c r="P25" s="78"/>
      <c r="Q25" s="93">
        <f>Tagesfamilie!$L$4</f>
        <v>0</v>
      </c>
    </row>
    <row r="26" spans="2:25" ht="13" x14ac:dyDescent="0.3">
      <c r="B26" s="92" t="s">
        <v>79</v>
      </c>
      <c r="C26" s="78"/>
      <c r="D26" s="78">
        <v>548</v>
      </c>
      <c r="O26" s="92" t="s">
        <v>79</v>
      </c>
      <c r="P26" s="78"/>
      <c r="Q26" s="78">
        <v>548</v>
      </c>
    </row>
    <row r="27" spans="2:25" ht="13" x14ac:dyDescent="0.3">
      <c r="B27" s="92" t="s">
        <v>34</v>
      </c>
      <c r="C27" s="78"/>
      <c r="D27" s="78">
        <f>Kindertagesstätte!K73</f>
        <v>0</v>
      </c>
      <c r="E27" s="94"/>
      <c r="F27" s="95"/>
      <c r="G27" s="95"/>
      <c r="H27" s="95"/>
      <c r="I27" s="95"/>
      <c r="J27" s="96"/>
      <c r="K27" s="95"/>
      <c r="L27" s="95"/>
      <c r="M27" s="95"/>
      <c r="O27" s="92" t="s">
        <v>34</v>
      </c>
      <c r="P27" s="78"/>
      <c r="Q27" s="78">
        <f>Tagesfamilie!$K$72</f>
        <v>0</v>
      </c>
      <c r="R27" s="94"/>
      <c r="S27" s="95"/>
      <c r="T27" s="95"/>
      <c r="U27" s="95"/>
      <c r="V27" s="95"/>
      <c r="W27" s="96"/>
      <c r="X27" s="95"/>
      <c r="Y27" s="95"/>
    </row>
    <row r="28" spans="2:25" x14ac:dyDescent="0.25">
      <c r="E28" s="94"/>
      <c r="F28" s="95"/>
      <c r="G28" s="95"/>
      <c r="H28" s="95"/>
      <c r="I28" s="95"/>
      <c r="J28" s="96"/>
      <c r="K28" s="95"/>
      <c r="L28" s="95"/>
      <c r="M28" s="95"/>
      <c r="R28" s="94"/>
      <c r="S28" s="95"/>
      <c r="T28" s="95"/>
      <c r="U28" s="95"/>
      <c r="V28" s="95"/>
      <c r="W28" s="96"/>
      <c r="X28" s="95"/>
      <c r="Y28" s="95"/>
    </row>
    <row r="29" spans="2:25" ht="13" x14ac:dyDescent="0.3">
      <c r="B29" s="52" t="s">
        <v>80</v>
      </c>
      <c r="E29" s="94"/>
      <c r="F29" s="95"/>
      <c r="G29" s="95"/>
      <c r="H29" s="95"/>
      <c r="I29" s="95"/>
      <c r="J29" s="96"/>
      <c r="K29" s="95"/>
      <c r="L29" s="95"/>
      <c r="M29" s="95"/>
      <c r="O29" s="52" t="s">
        <v>80</v>
      </c>
      <c r="R29" s="94"/>
      <c r="S29" s="95"/>
      <c r="T29" s="95"/>
      <c r="U29" s="95"/>
      <c r="V29" s="95"/>
      <c r="W29" s="96"/>
      <c r="X29" s="95"/>
      <c r="Y29" s="95"/>
    </row>
    <row r="30" spans="2:25" ht="14.5" x14ac:dyDescent="0.3">
      <c r="C30" s="97" t="s">
        <v>17</v>
      </c>
      <c r="D30" s="97" t="s">
        <v>31</v>
      </c>
      <c r="E30" s="97" t="s">
        <v>32</v>
      </c>
      <c r="F30" s="97" t="s">
        <v>33</v>
      </c>
      <c r="G30" s="98"/>
      <c r="H30" s="98"/>
      <c r="I30" s="99"/>
      <c r="J30" s="100"/>
      <c r="K30" s="95"/>
      <c r="L30" s="95"/>
      <c r="M30" s="95"/>
      <c r="P30" s="97" t="s">
        <v>17</v>
      </c>
      <c r="Q30" s="97" t="s">
        <v>31</v>
      </c>
      <c r="R30" s="97" t="s">
        <v>32</v>
      </c>
      <c r="S30" s="97" t="s">
        <v>33</v>
      </c>
      <c r="T30" s="98"/>
      <c r="U30" s="98"/>
      <c r="V30" s="99"/>
      <c r="W30" s="100"/>
      <c r="X30" s="95"/>
      <c r="Y30" s="95"/>
    </row>
    <row r="31" spans="2:25" ht="13" x14ac:dyDescent="0.3">
      <c r="B31" s="101" t="s">
        <v>81</v>
      </c>
      <c r="C31" s="102">
        <f>Kindertagesstätte!K24</f>
        <v>0</v>
      </c>
      <c r="D31" s="102">
        <f>Kindertagesstätte!K34</f>
        <v>0</v>
      </c>
      <c r="E31" s="102">
        <f>Kindertagesstätte!K44</f>
        <v>0</v>
      </c>
      <c r="F31" s="102">
        <f>Kindertagesstätte!K54</f>
        <v>0</v>
      </c>
      <c r="G31" s="95"/>
      <c r="H31" s="95"/>
      <c r="I31" s="95"/>
      <c r="J31" s="103"/>
      <c r="K31" s="95"/>
      <c r="L31" s="95"/>
      <c r="M31" s="95"/>
      <c r="O31" s="101" t="s">
        <v>81</v>
      </c>
      <c r="P31" s="102">
        <f>Tagesfamilie!$K$24</f>
        <v>0</v>
      </c>
      <c r="Q31" s="102">
        <f>Tagesfamilie!$K$34</f>
        <v>0</v>
      </c>
      <c r="R31" s="102">
        <f>Tagesfamilie!$K$44</f>
        <v>0</v>
      </c>
      <c r="S31" s="102">
        <f>Tagesfamilie!$K$54</f>
        <v>0</v>
      </c>
      <c r="T31" s="95"/>
      <c r="U31" s="95"/>
      <c r="V31" s="95"/>
      <c r="W31" s="103"/>
      <c r="X31" s="95"/>
      <c r="Y31" s="95"/>
    </row>
    <row r="32" spans="2:25" ht="13" x14ac:dyDescent="0.3">
      <c r="B32" s="104" t="s">
        <v>82</v>
      </c>
      <c r="C32" s="102">
        <f>Berechnung!D25-C31</f>
        <v>0</v>
      </c>
      <c r="D32" s="102">
        <f>D25-D31</f>
        <v>0</v>
      </c>
      <c r="E32" s="102">
        <f>D25-E31</f>
        <v>0</v>
      </c>
      <c r="F32" s="102">
        <f>D25-F31</f>
        <v>0</v>
      </c>
      <c r="O32" s="104" t="s">
        <v>82</v>
      </c>
      <c r="P32" s="102">
        <f>Berechnung!Q25-P31</f>
        <v>0</v>
      </c>
      <c r="Q32" s="102">
        <f>Q25-Q31</f>
        <v>0</v>
      </c>
      <c r="R32" s="102">
        <f>Q25-R31</f>
        <v>0</v>
      </c>
      <c r="S32" s="102">
        <f>Q25-S31</f>
        <v>0</v>
      </c>
    </row>
    <row r="33" spans="1:19" ht="13" x14ac:dyDescent="0.3">
      <c r="B33" s="101"/>
      <c r="O33" s="101"/>
    </row>
    <row r="34" spans="1:19" ht="13" x14ac:dyDescent="0.3">
      <c r="B34" s="101" t="s">
        <v>83</v>
      </c>
      <c r="C34" s="6">
        <f>IF(Kindertagesstätte!AD27&lt;48.6,Kindertagesstätte!AD27,48.6)</f>
        <v>0</v>
      </c>
      <c r="D34" s="6">
        <f>IF(Kindertagesstätte!AD37&lt;48.6,Kindertagesstätte!AD37,48.6)</f>
        <v>0</v>
      </c>
      <c r="E34" s="6">
        <f>IF(Kindertagesstätte!AD47&lt;48.6,Kindertagesstätte!AD47,48.6)</f>
        <v>0</v>
      </c>
      <c r="F34" s="6">
        <f>IF(Kindertagesstätte!AD57&lt;48.6,Kindertagesstätte!AD57,48.6)</f>
        <v>0</v>
      </c>
      <c r="O34" s="101" t="s">
        <v>83</v>
      </c>
      <c r="P34" s="6">
        <f>IF(Tagesfamilie!$Q$24&lt;48.6,Tagesfamilie!$Q$24,48.6)</f>
        <v>0</v>
      </c>
      <c r="Q34" s="6">
        <f>IF(Tagesfamilie!$Q$34&lt;48.6,Tagesfamilie!$Q$34,48.6)</f>
        <v>0</v>
      </c>
      <c r="R34" s="6">
        <f>IF(Tagesfamilie!$Q$44&lt;48.6,Tagesfamilie!Q44,48.6)</f>
        <v>0</v>
      </c>
      <c r="S34" s="6">
        <f>IF(Tagesfamilie!$Q$54&lt;48.6,Tagesfamilie!$Q$54,48.6)</f>
        <v>0</v>
      </c>
    </row>
    <row r="35" spans="1:19" ht="13" x14ac:dyDescent="0.3">
      <c r="B35" s="101" t="s">
        <v>84</v>
      </c>
      <c r="C35" s="6">
        <f>IF(C32&lt;$D$26,Kindertagesstätte!$S$9,Kindertagesstätte!$S$7)</f>
        <v>0</v>
      </c>
      <c r="D35" s="6">
        <f>IF(D32&lt;$D$26,Kindertagesstätte!$S$9,Kindertagesstätte!$S$7)</f>
        <v>0</v>
      </c>
      <c r="E35" s="6">
        <f>IF(E32&lt;$D$26,Kindertagesstätte!$S$9,Kindertagesstätte!$S$7)</f>
        <v>0</v>
      </c>
      <c r="F35" s="6">
        <f>IF(F32&lt;$D$26,Kindertagesstätte!$S$9,Kindertagesstätte!$S$7)</f>
        <v>0</v>
      </c>
      <c r="O35" s="101" t="s">
        <v>84</v>
      </c>
      <c r="P35" s="6">
        <f>IF(P32&lt;$Q$26,Tagesfamilie!$S$9,Tagesfamilie!$S$7)</f>
        <v>0</v>
      </c>
      <c r="Q35" s="6">
        <f>IF(Q32&lt;$Q$26,Tagesfamilie!$S$9,Tagesfamilie!$S$7)</f>
        <v>0</v>
      </c>
      <c r="R35" s="6">
        <f>IF(R32&lt;$Q$26,Tagesfamilie!$S$9,Tagesfamilie!$S$7)</f>
        <v>0</v>
      </c>
      <c r="S35" s="6">
        <f>IF(S32&lt;$Q$26,Tagesfamilie!$S$9,Tagesfamilie!$S$7)</f>
        <v>0</v>
      </c>
    </row>
    <row r="36" spans="1:19" ht="13" x14ac:dyDescent="0.3">
      <c r="B36" s="101"/>
      <c r="O36" s="101"/>
    </row>
    <row r="37" spans="1:19" ht="13" x14ac:dyDescent="0.3">
      <c r="A37" s="105"/>
      <c r="B37" s="101" t="s">
        <v>85</v>
      </c>
      <c r="C37" s="6">
        <f>IF(OR(Kindertagesstätte!$K$27="Ja",C32&lt;$D$26),MAX($K$8+$I$14*($D$27-$I$15),0),MAX($K$3+$I$13*($D$27-$I$15),0))</f>
        <v>0</v>
      </c>
      <c r="D37" s="6">
        <f>IF(OR(Kindertagesstätte!$K$37="Ja",D32&lt;$D$26),MAX($K$8+$I$14*($D$27-$I$15),0),MAX($K$3+$I$13*($D$27-$I$15),0))</f>
        <v>0</v>
      </c>
      <c r="E37" s="6">
        <f>IF(OR(Kindertagesstätte!$K$47="Ja",E32&lt;$D$26),MAX($K$8+$I$14*($D$27-$I$15),0),MAX($K$3+$I$13*($D$27-$I$15),0))</f>
        <v>0</v>
      </c>
      <c r="F37" s="6">
        <f>IF(OR(Kindertagesstätte!$K$57="Ja",F32&lt;$D$26),MAX($K$8+$I$14*($D$27-$I$15),0),MAX($K$3+$I$13*($D$27-$I$15),0))</f>
        <v>0</v>
      </c>
      <c r="O37" s="101" t="s">
        <v>85</v>
      </c>
      <c r="P37" s="6">
        <f>IF(OR(Tagesfamilie!K26="Ja",P32&lt;$Q$26),MAX($X$8+$V$14*($Q$27-$V$15),0),MAX($X$3+$V$13*($Q$27-$V$15),0))</f>
        <v>0</v>
      </c>
      <c r="Q37" s="6">
        <f>IF(OR(Tagesfamilie!K36="Ja",Q32&lt;$Q$26),MAX($X$8+$V$14*($Q$27-$V$15),0),MAX($X$3+$V$13*($Q$27-$V$15),0))</f>
        <v>0</v>
      </c>
      <c r="R37" s="6">
        <f>IF(OR(Tagesfamilie!K46="Ja",R32&lt;$Q$26),MAX($X$8+$V$14*($Q$27-$V$15),0),MAX($X$3+$V$13*($Q$27-$V$15),0))</f>
        <v>0</v>
      </c>
      <c r="S37" s="6">
        <f>IF(OR(Tagesfamilie!K56="Ja",S32&lt;$Q$26),MAX($X$8+$V$14*($Q$27-$V$15),0),MAX($X$3+$V$13*($Q$27-$V$15),0))</f>
        <v>0</v>
      </c>
    </row>
    <row r="38" spans="1:19" ht="13" x14ac:dyDescent="0.3">
      <c r="B38" s="101" t="s">
        <v>86</v>
      </c>
      <c r="C38" s="102">
        <f>MAX(IF(OR(Kindertagesstätte!$K$27="Ja",C32&lt;$D$26),MIN($I$10*(1-C37),($I$10-$I$8)),MIN($I$5*(1-C37),$I$5-$I$3)),0)</f>
        <v>145</v>
      </c>
      <c r="D38" s="102">
        <f>MAX(IF(OR(Kindertagesstätte!K37="Ja",D32&lt;$D$26),MIN($I$10*(1-D37),($I$10-$I$8)),MIN($I$5*(1-D37),$I$5-$I$3)),0)</f>
        <v>145</v>
      </c>
      <c r="E38" s="102">
        <f>MAX(IF(OR(Kindertagesstätte!K47="Ja",E32&lt;$D$26),MIN($I$10*(1-E37),($I$10-$I$8)),MIN($I$5*(1-E37),$I$5-$I$3)),0)</f>
        <v>145</v>
      </c>
      <c r="F38" s="102">
        <f>MAX(IF(OR(Kindertagesstätte!K57="Ja",F32&lt;$D$26),MIN($I$10*(1-F37),($I$10-$I$8)),MIN($I$5*(1-F37),$I$5-$I$3)),0)</f>
        <v>145</v>
      </c>
      <c r="O38" s="101" t="s">
        <v>86</v>
      </c>
      <c r="P38" s="102">
        <f>MAX(IF(OR(Tagesfamilie!K26="Ja",P32&lt;$Q$26),MIN($V$10*(1-P37),($V$10-$V$8)),MIN($V$5*(1-P37),$V$5-$V$3)),0)</f>
        <v>14.5</v>
      </c>
      <c r="Q38" s="102">
        <f>MAX(IF(OR(Tagesfamilie!K36="Ja",Q32&lt;$Q$26),MIN($V$10*(1-Q37),($V$10-$V$8)),MIN($V$5*(1-Q37),$V$5-$V$3)),0)</f>
        <v>14.5</v>
      </c>
      <c r="R38" s="102">
        <f>MAX(IF(OR(Tagesfamilie!K46="Ja",R32&lt;$Q$26),MIN($V$10*(1-R37),($V$10-$V$8)),MIN($V$5*(1-R37),$V$5-$V$3)),0)</f>
        <v>14.5</v>
      </c>
      <c r="S38" s="102">
        <f>MAX(IF(OR(Tagesfamilie!K56="Ja",S32&lt;$Q$26),MIN($V$10*(1-S37),($V$10-$V$8)),MIN($V$5*(1-S37),$V$5-$V$3)),0)</f>
        <v>14.5</v>
      </c>
    </row>
    <row r="39" spans="1:19" ht="13" x14ac:dyDescent="0.3">
      <c r="B39" s="101" t="s">
        <v>87</v>
      </c>
      <c r="C39" s="77"/>
      <c r="D39" s="102">
        <f>D38*(1+$I$21)</f>
        <v>188.5</v>
      </c>
      <c r="E39" s="102">
        <f t="shared" ref="E39:F39" si="0">E38*(1+$I$21)</f>
        <v>188.5</v>
      </c>
      <c r="F39" s="102">
        <f t="shared" si="0"/>
        <v>188.5</v>
      </c>
      <c r="O39" s="101" t="s">
        <v>87</v>
      </c>
      <c r="P39" s="77"/>
      <c r="Q39" s="102">
        <f>Q38*(1+$V$21)</f>
        <v>18.850000000000001</v>
      </c>
      <c r="R39" s="102">
        <f t="shared" ref="R39:S39" si="1">R38*(1+$V$21)</f>
        <v>18.850000000000001</v>
      </c>
      <c r="S39" s="102">
        <f t="shared" si="1"/>
        <v>18.850000000000001</v>
      </c>
    </row>
    <row r="40" spans="1:19" ht="13" x14ac:dyDescent="0.3">
      <c r="B40" s="101" t="s">
        <v>88</v>
      </c>
      <c r="C40" s="102">
        <f>IF(C32&lt;$D$26,IF(($I$9-C38)&lt;=$I$8,$I$9-$I$8,C38),IF(($I$4-C38)&lt;=$I$3,$I$4-$I$3,C38))</f>
        <v>-15</v>
      </c>
      <c r="D40" s="102">
        <f>IF(D32&lt;$D$26,IF(($I$9-D39)&lt;=$I$8,$I$9-$I$8,D39),IF(($I$4-D39)&lt;=$I$3,$I$4-$I$3,D39))</f>
        <v>-15</v>
      </c>
      <c r="E40" s="102">
        <f>IF(E32&lt;$D$26,IF(($I$9-E39)&lt;=$I$8,$I$9-$I$8,E39),IF(($I$4-E39)&lt;=$I$3,$I$4-$I$3,E39))</f>
        <v>-15</v>
      </c>
      <c r="F40" s="102">
        <f>IF(F32&lt;$D$26,IF(($I$9-F39)&lt;=$I$8,$I$9-$I$8,F39),IF(($I$4-F39)&lt;=$I$3,$I$4-$I$3,F39))</f>
        <v>-15</v>
      </c>
      <c r="O40" s="101" t="s">
        <v>89</v>
      </c>
      <c r="P40" s="102">
        <f>IF(P32&lt;$Q$26,IF(($V$9-P38)&lt;=$V$8,$V$9-$V$8,P38),IF(($V$4-P38)&lt;=$V$3,$V$4-$V$3,P38))</f>
        <v>-1.5</v>
      </c>
      <c r="Q40" s="102">
        <f>IF(Q32&lt;$Q$26,IF(($V$9-Q39)&lt;=$V$8,$V$9-$V$8,Q39),IF(($V$4-Q39)&lt;=$V$3,$V$4-$V$3,Q39))</f>
        <v>-1.5</v>
      </c>
      <c r="R40" s="102">
        <f t="shared" ref="R40:S40" si="2">IF(R32&lt;$Q$26,IF(($V$9-R39)&lt;=$V$8,$V$9-$V$8,R39),IF(($V$4-R39)&lt;=$V$3,$V$4-$V$3,R39))</f>
        <v>-1.5</v>
      </c>
      <c r="S40" s="102">
        <f t="shared" si="2"/>
        <v>-1.5</v>
      </c>
    </row>
    <row r="41" spans="1:19" ht="13" x14ac:dyDescent="0.3">
      <c r="B41" s="106"/>
      <c r="O41" s="106"/>
    </row>
    <row r="42" spans="1:19" ht="13" x14ac:dyDescent="0.3">
      <c r="B42" s="101" t="s">
        <v>90</v>
      </c>
      <c r="C42" s="102">
        <f>((C40*5)/(10*5))*C34</f>
        <v>0</v>
      </c>
      <c r="D42" s="102">
        <f t="shared" ref="D42:F42" si="3">((D40*5)/(10*5))*D34</f>
        <v>0</v>
      </c>
      <c r="E42" s="102">
        <f t="shared" si="3"/>
        <v>0</v>
      </c>
      <c r="F42" s="102">
        <f t="shared" si="3"/>
        <v>0</v>
      </c>
      <c r="O42" s="101" t="s">
        <v>90</v>
      </c>
      <c r="P42" s="102">
        <f>P40*P34</f>
        <v>0</v>
      </c>
      <c r="Q42" s="102">
        <f t="shared" ref="Q42:S42" si="4">Q40*Q34</f>
        <v>0</v>
      </c>
      <c r="R42" s="102">
        <f t="shared" si="4"/>
        <v>0</v>
      </c>
      <c r="S42" s="102">
        <f t="shared" si="4"/>
        <v>0</v>
      </c>
    </row>
    <row r="43" spans="1:19" ht="13" x14ac:dyDescent="0.3">
      <c r="B43" s="101" t="s">
        <v>91</v>
      </c>
      <c r="C43" s="102">
        <f>C42*4.2</f>
        <v>0</v>
      </c>
      <c r="D43" s="102">
        <f t="shared" ref="D43:F43" si="5">D42*4.2</f>
        <v>0</v>
      </c>
      <c r="E43" s="102">
        <f t="shared" si="5"/>
        <v>0</v>
      </c>
      <c r="F43" s="102">
        <f t="shared" si="5"/>
        <v>0</v>
      </c>
      <c r="O43" s="101" t="s">
        <v>91</v>
      </c>
      <c r="P43" s="102">
        <f>P42*4.2</f>
        <v>0</v>
      </c>
      <c r="Q43" s="102">
        <f t="shared" ref="Q43:S43" si="6">Q42*4.2</f>
        <v>0</v>
      </c>
      <c r="R43" s="102">
        <f t="shared" si="6"/>
        <v>0</v>
      </c>
      <c r="S43" s="102">
        <f t="shared" si="6"/>
        <v>0</v>
      </c>
    </row>
    <row r="44" spans="1:19" ht="13" x14ac:dyDescent="0.3">
      <c r="B44" s="107" t="s">
        <v>92</v>
      </c>
      <c r="C44" s="108">
        <f>(((C35-C40)*5)/(10*5))*C34</f>
        <v>0</v>
      </c>
      <c r="D44" s="102">
        <f t="shared" ref="D44:F44" si="7">(((D35-D40)*5)/(10*5))*D34</f>
        <v>0</v>
      </c>
      <c r="E44" s="102">
        <f t="shared" si="7"/>
        <v>0</v>
      </c>
      <c r="F44" s="102">
        <f t="shared" si="7"/>
        <v>0</v>
      </c>
      <c r="O44" s="107" t="s">
        <v>93</v>
      </c>
      <c r="P44" s="108">
        <f>P35-P40</f>
        <v>1.5</v>
      </c>
      <c r="Q44" s="102">
        <f>Q35-Q40</f>
        <v>1.5</v>
      </c>
      <c r="R44" s="102">
        <f t="shared" ref="R44:S44" si="8">R35-R40</f>
        <v>1.5</v>
      </c>
      <c r="S44" s="102">
        <f t="shared" si="8"/>
        <v>1.5</v>
      </c>
    </row>
    <row r="45" spans="1:19" ht="13" x14ac:dyDescent="0.3">
      <c r="B45" s="52"/>
      <c r="O45" s="107" t="s">
        <v>92</v>
      </c>
      <c r="P45" s="108">
        <f>P34*(P35-P40)</f>
        <v>0</v>
      </c>
      <c r="Q45" s="102">
        <f>Q34*(Q35-Q40)</f>
        <v>0</v>
      </c>
      <c r="R45" s="102">
        <f t="shared" ref="R45:S45" si="9">R34*(R35-R40)</f>
        <v>0</v>
      </c>
      <c r="S45" s="102">
        <f t="shared" si="9"/>
        <v>0</v>
      </c>
    </row>
    <row r="46" spans="1:19" ht="13" x14ac:dyDescent="0.3">
      <c r="O46" s="52"/>
    </row>
    <row r="48" spans="1:19" x14ac:dyDescent="0.25">
      <c r="A48" s="105"/>
    </row>
    <row r="50" spans="2:2" x14ac:dyDescent="0.25">
      <c r="B50" s="6" t="s">
        <v>95</v>
      </c>
    </row>
    <row r="51" spans="2:2" ht="18" customHeight="1" x14ac:dyDescent="0.25"/>
    <row r="52" spans="2:2" ht="15.75" customHeight="1" x14ac:dyDescent="0.25"/>
  </sheetData>
  <sheetProtection algorithmName="SHA-512" hashValue="GeTWAyatCrsT5dejx9xioE3jW69c6GBKd68N27bXX8jgzrVvp4vPc4N5tPzg8yNL2G0ZBAgzSlqkZOrhhZYUwA==" saltValue="F69qUgrMkLxEDR/fRNBTVg==" spinCount="100000" sheet="1" objects="1" scenarios="1"/>
  <mergeCells count="2">
    <mergeCell ref="B1:L1"/>
    <mergeCell ref="O1:Y1"/>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8f400be-9a12-4cf5-b674-46d8888df050">
      <Terms xmlns="http://schemas.microsoft.com/office/infopath/2007/PartnerControls"/>
    </lcf76f155ced4ddcb4097134ff3c332f>
    <TaxCatchAll xmlns="01db20db-66fe-49d3-a114-9cf35d65ca2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D05FF7E7C09BCD40A4C7C68CB148328E" ma:contentTypeVersion="14" ma:contentTypeDescription="Ein neues Dokument erstellen." ma:contentTypeScope="" ma:versionID="2622910a951b5646b69f3fffb91d4cfe">
  <xsd:schema xmlns:xsd="http://www.w3.org/2001/XMLSchema" xmlns:xs="http://www.w3.org/2001/XMLSchema" xmlns:p="http://schemas.microsoft.com/office/2006/metadata/properties" xmlns:ns2="68f400be-9a12-4cf5-b674-46d8888df050" xmlns:ns3="01db20db-66fe-49d3-a114-9cf35d65ca20" targetNamespace="http://schemas.microsoft.com/office/2006/metadata/properties" ma:root="true" ma:fieldsID="272e908719857d269bf8a57879648552" ns2:_="" ns3:_="">
    <xsd:import namespace="68f400be-9a12-4cf5-b674-46d8888df050"/>
    <xsd:import namespace="01db20db-66fe-49d3-a114-9cf35d65ca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f400be-9a12-4cf5-b674-46d8888df0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a2093781-fc5c-455b-9794-a7923f926b2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db20db-66fe-49d3-a114-9cf35d65ca2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c5b0d05-5819-403a-8709-98c3c68cf7b6}" ma:internalName="TaxCatchAll" ma:showField="CatchAllData" ma:web="01db20db-66fe-49d3-a114-9cf35d65ca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56099E-B24C-4EEF-8E77-48F4A898D07D}">
  <ds:schemaRefs>
    <ds:schemaRef ds:uri="http://schemas.microsoft.com/sharepoint/v3/contenttype/forms"/>
  </ds:schemaRefs>
</ds:datastoreItem>
</file>

<file path=customXml/itemProps2.xml><?xml version="1.0" encoding="utf-8"?>
<ds:datastoreItem xmlns:ds="http://schemas.openxmlformats.org/officeDocument/2006/customXml" ds:itemID="{C90CBE1D-4120-4571-9D73-B7862CCA0976}">
  <ds:schemaRefs>
    <ds:schemaRef ds:uri="http://schemas.microsoft.com/office/2006/documentManagement/types"/>
    <ds:schemaRef ds:uri="http://schemas.openxmlformats.org/package/2006/metadata/core-properties"/>
    <ds:schemaRef ds:uri="http://purl.org/dc/dcmitype/"/>
    <ds:schemaRef ds:uri="http://schemas.microsoft.com/office/2006/metadata/properties"/>
    <ds:schemaRef ds:uri="http://purl.org/dc/elements/1.1/"/>
    <ds:schemaRef ds:uri="http://www.w3.org/XML/1998/namespace"/>
    <ds:schemaRef ds:uri="http://schemas.microsoft.com/office/infopath/2007/PartnerControls"/>
    <ds:schemaRef ds:uri="01db20db-66fe-49d3-a114-9cf35d65ca20"/>
    <ds:schemaRef ds:uri="68f400be-9a12-4cf5-b674-46d8888df050"/>
    <ds:schemaRef ds:uri="http://purl.org/dc/terms/"/>
  </ds:schemaRefs>
</ds:datastoreItem>
</file>

<file path=customXml/itemProps3.xml><?xml version="1.0" encoding="utf-8"?>
<ds:datastoreItem xmlns:ds="http://schemas.openxmlformats.org/officeDocument/2006/customXml" ds:itemID="{BB23FB28-4336-4547-8AC1-54CD1FC81C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f400be-9a12-4cf5-b674-46d8888df050"/>
    <ds:schemaRef ds:uri="01db20db-66fe-49d3-a114-9cf35d65ca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Kindertagesstätte</vt:lpstr>
      <vt:lpstr>Tagesfamilie</vt:lpstr>
      <vt:lpstr>Berechnung</vt:lpstr>
      <vt:lpstr>Kindertagesstätte!Druckbereich</vt:lpstr>
      <vt:lpstr>Tagesfamilie!Druckbereich</vt:lpstr>
    </vt:vector>
  </TitlesOfParts>
  <Manager/>
  <Company>Interface Politikstudien Forschung Beratung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Andreas Balthasar</dc:creator>
  <cp:keywords/>
  <dc:description/>
  <cp:lastModifiedBy>Blum Janine</cp:lastModifiedBy>
  <cp:revision/>
  <dcterms:created xsi:type="dcterms:W3CDTF">2015-09-28T12:18:10Z</dcterms:created>
  <dcterms:modified xsi:type="dcterms:W3CDTF">2026-08-17T09:49:45Z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0x010100D05FF7E7C09BCD40A4C7C68CB148328E</vt:lpwstr>
  </property>
  <property fmtid="{D5CDD505-2E9C-101B-9397-08002B2CF9AE}" pid="3" name="MediaServiceImageTags">
    <vt:lpwstr/>
  </property>
</Properties>
</file>